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990" activeTab="7"/>
  </bookViews>
  <sheets>
    <sheet name="บันทึก" sheetId="1" r:id="rId1"/>
    <sheet name="งบทดลอง" sheetId="2" r:id="rId2"/>
    <sheet name="งบรับ-จ่าย" sheetId="3" r:id="rId3"/>
    <sheet name="ใบผ่าน2" sheetId="4" r:id="rId4"/>
    <sheet name="ใบผ่าน1" sheetId="5" r:id="rId5"/>
    <sheet name="ใบผ่าน3" sheetId="6" r:id="rId6"/>
    <sheet name="หมายเหตุ 2" sheetId="7" r:id="rId7"/>
    <sheet name="หมายเหตุ3" sheetId="8" r:id="rId8"/>
    <sheet name="หมายเหตุ1" sheetId="9" r:id="rId9"/>
    <sheet name="ทะเบียน่รายรับ" sheetId="10" r:id="rId10"/>
    <sheet name="กระทบยอดเงินฝาก" sheetId="11" r:id="rId11"/>
  </sheets>
  <definedNames>
    <definedName name="_xlnm.Print_Area" localSheetId="9">'ทะเบียน่รายรับ'!$1:$1</definedName>
  </definedNames>
  <calcPr fullCalcOnLoad="1"/>
</workbook>
</file>

<file path=xl/sharedStrings.xml><?xml version="1.0" encoding="utf-8"?>
<sst xmlns="http://schemas.openxmlformats.org/spreadsheetml/2006/main" count="668" uniqueCount="485">
  <si>
    <t>บันทึกข้อความ</t>
  </si>
  <si>
    <t>ส่วนราชการ  กองคลัง   องค์การบริหารส่วนตำบลท่าขนาน</t>
  </si>
  <si>
    <t>เรียน  นายกองค์การบริหารส่วนตำบลท่าขนาน</t>
  </si>
  <si>
    <t>ตามระเบียบกระทรวงมหาดไทย ว่าด้วยการเบิกจ่ายเงิน การฝากเงิน การเก็บรักษาเงินและ</t>
  </si>
  <si>
    <t>หมวด ๑๐ ข้อ ๙๙  โดยให้หน่วยงานคลังทำรายงานแสดงรายรับ รายจ่าย และงบทดลอง เสนอผู้บริหาร</t>
  </si>
  <si>
    <t>ปลัดองค์การบริหารส่วนตำบล</t>
  </si>
  <si>
    <t>องค์การบริหารส่วนตำบลท่าขนาน</t>
  </si>
  <si>
    <t>งบทดลอง</t>
  </si>
  <si>
    <t>รายการ</t>
  </si>
  <si>
    <t>เงินสด</t>
  </si>
  <si>
    <t>เงินฝากธนาคารกรุงไทย-ประเภทออมทรัพย์  บัญชีเลขที่ 826-1-09367-0</t>
  </si>
  <si>
    <t>เงินฝากธนาคารกรุงไทย-ประเภทออมทรัพย์  บัญชีเลขที่ 826-1-33770-7</t>
  </si>
  <si>
    <t>เงินฝากธนาคารกรุงไทย-ประเภทออมทรัพย์  บัญชีเลขที่ 826-1-32807-4</t>
  </si>
  <si>
    <t>เงินฝากธนาคารออมสิน-ประเภทฝากประจำ  บัญชีเลขที่ 300000054464</t>
  </si>
  <si>
    <t>ลูกหนี้-ภาษีบำรุงท้องที่</t>
  </si>
  <si>
    <t>ลูกหนี้-โครงการเศรษฐกิจชุมชน</t>
  </si>
  <si>
    <t>เงินสะสม</t>
  </si>
  <si>
    <t>เงินทุนสำรองเงินสะสม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</si>
  <si>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</si>
  <si>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</si>
  <si>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</si>
  <si>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</si>
  <si>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</si>
  <si>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</si>
  <si>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</si>
  <si>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</si>
  <si>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</si>
  <si>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รหัสบัญชี</t>
  </si>
  <si>
    <t>เดบิท</t>
  </si>
  <si>
    <t>เครดิต</t>
  </si>
  <si>
    <t>รายงาน รับ - จ่ายเงิน</t>
  </si>
  <si>
    <t>จนถึงปัจจุบัน</t>
  </si>
  <si>
    <t>ประมาณการ</t>
  </si>
  <si>
    <t>(บาท)</t>
  </si>
  <si>
    <t>เงินอุดหนุนระบุ</t>
  </si>
  <si>
    <t>วัตถุประสงค์/</t>
  </si>
  <si>
    <t>เฉพาะกิจ (บาท)</t>
  </si>
  <si>
    <t>รวม</t>
  </si>
  <si>
    <t>เกิดขึ้นจริง</t>
  </si>
  <si>
    <t>จำนวนเงิน</t>
  </si>
  <si>
    <t>เดือนนี้</t>
  </si>
  <si>
    <t>ที่เกิดขึ้นจริง</t>
  </si>
  <si>
    <t>ยอดยกมา</t>
  </si>
  <si>
    <t>รายรับ (หมายเหตุ 1)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</si>
  <si>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</si>
  <si>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</si>
  <si>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</si>
  <si>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</si>
  <si>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</si>
  <si>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เงินอุดหนุนทั่วไป</t>
  </si>
  <si>
    <t>ค่าธรรมเนียม ค่าปรับและใบอนุญาต</t>
  </si>
  <si>
    <t>รวมรายรับ</t>
  </si>
  <si>
    <t>-</t>
  </si>
  <si>
    <t>รายจ่าย</t>
  </si>
  <si>
    <t>รวมรายจ่าย</t>
  </si>
  <si>
    <t>สูงกว่า</t>
  </si>
  <si>
    <t>ยอดยกไป</t>
  </si>
  <si>
    <t>Dr. เงินสด</t>
  </si>
  <si>
    <t xml:space="preserve">               ลูกหนี้-โครงการเศรษฐกิจชุมชน</t>
  </si>
  <si>
    <t xml:space="preserve">               เงินรับฝาก-โครงการเศรษฐกิจชุมชน</t>
  </si>
  <si>
    <t xml:space="preserve">               บัญชีเงินรับฝาก-ค่าประกันมาตรวัดน้ำ</t>
  </si>
  <si>
    <t xml:space="preserve">               บัญชีเงินรับฝาก-หลักประกันสัญญา</t>
  </si>
  <si>
    <t xml:space="preserve">               บัญชีรายรับ</t>
  </si>
  <si>
    <t>ใบผ่านรายการบัญชีมาตรฐาน</t>
  </si>
  <si>
    <t>Dr. งบกลาง</t>
  </si>
  <si>
    <t xml:space="preserve">    เงินเดือนฝ่ายการเมือง</t>
  </si>
  <si>
    <t xml:space="preserve">    เงินเดือนฝ่ายประจำ</t>
  </si>
  <si>
    <t xml:space="preserve">    ค่าตอบแทน</t>
  </si>
  <si>
    <t xml:space="preserve">    ค่าใช้สอย</t>
  </si>
  <si>
    <t xml:space="preserve">    ค่าวัสดุ</t>
  </si>
  <si>
    <t xml:space="preserve">    ค่าสาธารณูปโภค</t>
  </si>
  <si>
    <t xml:space="preserve">    ค่าครุภัณฑ์</t>
  </si>
  <si>
    <t xml:space="preserve">    ค่าที่ดิน และสิ่งก่อสร้าง</t>
  </si>
  <si>
    <t xml:space="preserve">    เงินอุดหนุน</t>
  </si>
  <si>
    <t xml:space="preserve">                                       H</t>
  </si>
  <si>
    <t xml:space="preserve">    เงินรับฝาก-ภาษีหัก ณ ที่จ่าย</t>
  </si>
  <si>
    <t xml:space="preserve">    เงินรับฝาก-สวัสดิการออมสิน</t>
  </si>
  <si>
    <t xml:space="preserve">    เงินรับฝาก-สวัสดิการกรุงไทย</t>
  </si>
  <si>
    <t xml:space="preserve">    เงินรับฝาก-เงินประกันสังคม</t>
  </si>
  <si>
    <t xml:space="preserve">    เงินรับฝาก-สหกรณ์ออมทรัพย์ครูจังหวัดนครศรีธรรมราช</t>
  </si>
  <si>
    <t xml:space="preserve">               เงินรับฝาก-ภาษีหัก ณ ที่จ่าย</t>
  </si>
  <si>
    <t xml:space="preserve">               เงินรับฝาก-เงินประกันสังคม</t>
  </si>
  <si>
    <t xml:space="preserve">               เงินรับฝาก-สวัสดิการออมสิน</t>
  </si>
  <si>
    <t xml:space="preserve">               เงินรับฝาก-สวัสดิการกรุงไทย</t>
  </si>
  <si>
    <t xml:space="preserve">               เงินรับฝาก-สหกรณ์ออมทรัพย์ครูจังหวัดนครศรีธรรมราช</t>
  </si>
  <si>
    <t>Dr. บัญชีรายรับ</t>
  </si>
  <si>
    <t xml:space="preserve">            Cr.ภาษีโรงเรือนและที่ดิน</t>
  </si>
  <si>
    <t xml:space="preserve">               ภาษีบำรุงท้องที่</t>
  </si>
  <si>
    <t xml:space="preserve">               ค่าปรับการผิดสัญญา</t>
  </si>
  <si>
    <t xml:space="preserve">               ค่าธรรมเนียมอื่นๆ</t>
  </si>
  <si>
    <t xml:space="preserve">               ดอกเบี้ยเงินฝากธนาคาร</t>
  </si>
  <si>
    <t xml:space="preserve">               รายได้จากการขายแบบแปลน</t>
  </si>
  <si>
    <t xml:space="preserve">               รายได้เบ็ดเตล็ด</t>
  </si>
  <si>
    <t xml:space="preserve">               ภาษีธุรกิจเฉพาะ</t>
  </si>
  <si>
    <t xml:space="preserve">               ภาษีสรรพสามิต</t>
  </si>
  <si>
    <t xml:space="preserve">               ค่าภาคหลวงแร่</t>
  </si>
  <si>
    <t xml:space="preserve">               ค่าภาคหลวงปิโตรเลียม</t>
  </si>
  <si>
    <t>รายรับจริงประกอบงบทดลองและรายงานรับ-จ่ายเงิน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</si>
  <si>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</si>
  <si>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</si>
  <si>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</si>
  <si>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</si>
  <si>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</si>
  <si>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</si>
  <si>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หมวดค่าธรรมเนียม ค่าปรับ และใบอนุญาต</t>
  </si>
  <si>
    <t>(1) ค่าธรรมเนียมเกี่ยวกับใบอนุญาตการขายสุรา</t>
  </si>
  <si>
    <t>(2) ค่าธรรมเนียมเกี่ยวกับใบอนุญาตการพนัน</t>
  </si>
  <si>
    <t>(3) ค่าธรรมเนียมเกี่ยวกับการควบคุมอาคาร</t>
  </si>
  <si>
    <t>หมวดรายได้จากทรัพย์สิน</t>
  </si>
  <si>
    <t>(1) ดอกเบี้ยเงินฝากธนาคาร</t>
  </si>
  <si>
    <t>หมวดรายได้จากสาธารณูปโภคและการพาณิชย์</t>
  </si>
  <si>
    <t>(1) รายได้จากสาธารณูปโภคและการพาณิชย์</t>
  </si>
  <si>
    <t>หมวดรายได้เบ็ดเตล็ด</t>
  </si>
  <si>
    <t>(2) รายได้เบ็ดเตล็ดอื่นๆ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</si>
  <si>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</si>
  <si>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</si>
  <si>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</si>
  <si>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ภาษีมูลค่าเพิ่มตาม พ.ร.บ.กำหนดแผนฯ</t>
  </si>
  <si>
    <t>(4) ภาษีธุรกิจเฉพาะ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</si>
  <si>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</si>
  <si>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</si>
  <si>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(1) เงินอุดหนุนทั่วไป สำหรับดำเนินการตามอำนาจหน้าที่</t>
  </si>
  <si>
    <t xml:space="preserve">    เงินสะสม</t>
  </si>
  <si>
    <t>.</t>
  </si>
  <si>
    <t>สรรพสามิต</t>
  </si>
  <si>
    <t>อาหารกลางวัน</t>
  </si>
  <si>
    <t>ค่าจัดการเรียนการสอน</t>
  </si>
  <si>
    <t xml:space="preserve">               เงินอุดหนุนทั่วไป-อาหารเสริมนม</t>
  </si>
  <si>
    <t xml:space="preserve">               เงินอุดหนุนทั่วไป-อาหารกลางวัน</t>
  </si>
  <si>
    <t xml:space="preserve">               เงินอุดหนุนทั่วไป-เบี้ยยังชีพผู้สูงอายุ</t>
  </si>
  <si>
    <t xml:space="preserve">               เงินอุดหนุนทั่วไป-เบี้ยยังชีพผู้พิการ</t>
  </si>
  <si>
    <t xml:space="preserve">               เงินอุดหนุนทั่วไป-เบี้ยยังชีพผู้ป่วยเอดส์</t>
  </si>
  <si>
    <t>(3) ภาษีมูลค่าเพิ่มตาม พ.ร.บ.จัดสรรรายได้</t>
  </si>
  <si>
    <t>รวมทั้งสิ้น</t>
  </si>
  <si>
    <t>ลูกหนี้-ภาษีโรงเรือนและที่ดิน</t>
  </si>
  <si>
    <t xml:space="preserve">               ลูกหนี้-ภาษีบำรุงท้องที่</t>
  </si>
  <si>
    <t>(2) เงินอุดหนุนทั่วไประบุวัตถุประสงค์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</si>
  <si>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</si>
  <si>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</si>
  <si>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</si>
  <si>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</si>
  <si>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</si>
  <si>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</si>
  <si>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</si>
  <si>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ธนาคารกรุงไทย  จำกัด</t>
  </si>
  <si>
    <t>ผู้จัดทำ</t>
  </si>
  <si>
    <t>ผู้ตรวจสอบ</t>
  </si>
  <si>
    <t xml:space="preserve">        (ลงชื่อ)....................................                  (ลงชื่อ).....................................              (ลงชื่อ)......................................</t>
  </si>
  <si>
    <t>ลูกหนี้ภาษีบำรุงท้องที่</t>
  </si>
  <si>
    <t>เงินรับฝาก - ภาษีหัก ณ ที่จ่าย</t>
  </si>
  <si>
    <t>เงินรับฝาก - เงินประกันสังคม</t>
  </si>
  <si>
    <t>เงินรับฝาก - หลักประกันสัญญา</t>
  </si>
  <si>
    <t>เงินรับฝาก - เงินทุนโครงการเศรษฐกิจชุมชน</t>
  </si>
  <si>
    <t>เงินรับฝาก - สวัสดิการกรุงไทย</t>
  </si>
  <si>
    <t>เงินรับฝาก - สวัสดิการออมสิน</t>
  </si>
  <si>
    <t>เงินรับฝาก - สหกรณ์ออมทรัพย์ครูนครศรีฯ</t>
  </si>
  <si>
    <t>เงินรับฝาก - เงินค่าประกันมาตรวัดน้ำ</t>
  </si>
  <si>
    <t>คงเหลือ</t>
  </si>
  <si>
    <t>เงินรับฝาก  (หมายเหตุ 2)</t>
  </si>
  <si>
    <t xml:space="preserve">   งบกลาง</t>
  </si>
  <si>
    <t xml:space="preserve">   เงินเดือน (ฝ่ายการเมือง)</t>
  </si>
  <si>
    <t xml:space="preserve">   เงินเดือน (ฝ่ายประจำ)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</si>
  <si>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</si>
  <si>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</si>
  <si>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</si>
  <si>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ค่าครุภัณฑ์</t>
  </si>
  <si>
    <t xml:space="preserve">   ค่าที่ดินและสิ่งก่อสร้าง</t>
  </si>
  <si>
    <t xml:space="preserve">   รายจ่ายอื่นๆ</t>
  </si>
  <si>
    <t xml:space="preserve">   เงินอุดหนุน</t>
  </si>
  <si>
    <t xml:space="preserve">   ลูกหนี้เงินยืมเงินงบประมาณ</t>
  </si>
  <si>
    <t xml:space="preserve">   เงินรับฝาก (หมายเหตุ 2)</t>
  </si>
  <si>
    <r>
      <rPr>
        <b/>
        <u val="single"/>
        <sz val="18"/>
        <color indexed="8"/>
        <rFont val="TH SarabunPSK"/>
        <family val="2"/>
      </rPr>
      <t>คำอธิบาย</t>
    </r>
    <r>
      <rPr>
        <sz val="18"/>
        <color indexed="8"/>
        <rFont val="TH SarabunPSK"/>
        <family val="2"/>
      </rPr>
      <t xml:space="preserve">   เพื่อบันทึกรายการปิดสมุดเงินสดจ่าย เพื่อใช้ใบผ่านรายการปิดบัญชีมาตรฐานผ่านรายการไปยัง</t>
    </r>
  </si>
  <si>
    <r>
      <rPr>
        <b/>
        <u val="single"/>
        <sz val="18"/>
        <color indexed="8"/>
        <rFont val="TH SarabunPSK"/>
        <family val="2"/>
      </rPr>
      <t>คำอธิบาย</t>
    </r>
    <r>
      <rPr>
        <sz val="18"/>
        <color indexed="8"/>
        <rFont val="TH SarabunPSK"/>
        <family val="2"/>
      </rPr>
      <t xml:space="preserve">   เพื่อบันทึกรายการปิดทะเบียนเงินรายรับ  เพื่อใช้ใบผ่านรายการบัญชีมาตรฐานผ่านรายการไปยัง</t>
    </r>
  </si>
  <si>
    <t>อาหารเสริมนม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</si>
  <si>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</si>
  <si>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</si>
  <si>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</si>
  <si>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 xml:space="preserve">   รายรับ                       รายจ่าย</t>
  </si>
  <si>
    <t xml:space="preserve">    ลูกหนี้เงินยืมเงินงบประมาณ</t>
  </si>
  <si>
    <t>ลูกหนี้-เงินยืมเงินงบประมาณ</t>
  </si>
  <si>
    <t>งบกลาง</t>
  </si>
  <si>
    <t>ลูกหนี้เงินยืมเงินงบประมาณ</t>
  </si>
  <si>
    <r>
      <rPr>
        <b/>
        <u val="single"/>
        <sz val="18"/>
        <color indexed="8"/>
        <rFont val="TH SarabunPSK"/>
        <family val="2"/>
      </rPr>
      <t>คำอธิบาย</t>
    </r>
    <r>
      <rPr>
        <sz val="18"/>
        <color indexed="8"/>
        <rFont val="TH SarabunPSK"/>
        <family val="2"/>
      </rPr>
      <t xml:space="preserve">   เพื่อบันทึกรายการปิดสมุดเงินสดรับ เพื่อใช้ใบผ่านรายการบัญชีมาตรฐานผ่านรายการไปยัง</t>
    </r>
  </si>
  <si>
    <t xml:space="preserve">               บัญชีแยกประเภทที่เกี่ยวข้อง</t>
  </si>
  <si>
    <t xml:space="preserve">    เงินฝากธนาคารกรุงไทย-ออมทรัพย์ บัญชีเลขที่ 826-1-09367-0</t>
  </si>
  <si>
    <t xml:space="preserve">    เงินฝากธนาคารกรุงไทย-ออมทรัพย์ บัญชีเลขที่ 826-1-33770-7</t>
  </si>
  <si>
    <t xml:space="preserve">    เงินฝากธนาคารกรุงไทย-ออมทรัพย์ บัญชีเลขที่ 826-1-32807-4</t>
  </si>
  <si>
    <t xml:space="preserve">    เงินฝากธนาคารออมสิน-ประจำ  บัญชีเลขที่ 300000054464</t>
  </si>
  <si>
    <t xml:space="preserve">    เงินฝากธนาคารกรุงไทย-กระแสรายวัน บัญชีเลขที่ 826-6-00848-5</t>
  </si>
  <si>
    <t xml:space="preserve">            Cr.เงินฝากธนาคารกรุงไทย-บัญชีเลขที่ 826-1-09367-0</t>
  </si>
  <si>
    <t>เงินเดือนครู,ค่าตอบแทนผู้ช่วยครู</t>
  </si>
  <si>
    <t xml:space="preserve">               เงินอุดหนุนทั่วไป-เงินเดือนครู,ค่าตอบแทนผู้ช่วยครู</t>
  </si>
  <si>
    <t>ลงชื่อ.................................................ผู้จัดทำ</t>
  </si>
  <si>
    <t xml:space="preserve">               ค่าธรรมเนียมเกี่ยวกับใบอนุญาตขายสุรา</t>
  </si>
  <si>
    <t>ลูกหนี้โครงการเศรษฐกิจชุมชน</t>
  </si>
  <si>
    <t xml:space="preserve">   ค่าสาธารณูปโภค</t>
  </si>
  <si>
    <t xml:space="preserve"> </t>
  </si>
  <si>
    <t xml:space="preserve">               ภาษีป้าย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</si>
  <si>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ททททททททททททททททททททททททททททททททททททททททททททททททท</t>
  </si>
  <si>
    <t xml:space="preserve">                                  </t>
  </si>
  <si>
    <t xml:space="preserve">                               </t>
  </si>
  <si>
    <t>ระเบียบ/ข้อกฏหมาย</t>
  </si>
  <si>
    <t xml:space="preserve">การตรวจเงินขององค์กรปกครองส่วนท้องถิ่น พ.ศ. ๒๕๔๗ แก้ไขเพิ่มเติม (ฉบับที่ ๓)  พ.ศ. ๒๕๕๘ </t>
  </si>
  <si>
    <t>ข้อเท็จจริง</t>
  </si>
  <si>
    <t>เสร็จเรียบร้อยแล้ว</t>
  </si>
  <si>
    <t>ข้อพิจารณา/เสนอแนะ</t>
  </si>
  <si>
    <t>ความเห็น...................</t>
  </si>
  <si>
    <t>คำสั่ง  นายกองค์การบริหารส่วนตำบลท่าขนาน</t>
  </si>
  <si>
    <t xml:space="preserve">                                 (นายนิรันดร์    โพร่ขวาง)</t>
  </si>
  <si>
    <t xml:space="preserve">                            นายกองค์การบริหารส่วนตำบลท่าขนาน</t>
  </si>
  <si>
    <t>(   )  อนุมัติ</t>
  </si>
  <si>
    <t>(   )  ไม่อนุมัติ เพราะ.............................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</si>
  <si>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</si>
  <si>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ลูกหนี้-อื่น (ค่าน้ำประปา)</t>
  </si>
  <si>
    <t>หมายเหตุประกอบงบทดลอง</t>
  </si>
  <si>
    <t>เลขที่</t>
  </si>
  <si>
    <t>สัญญา</t>
  </si>
  <si>
    <t>ว/ด/ป ที่ทำ</t>
  </si>
  <si>
    <t>ชื่อกลุ่ม</t>
  </si>
  <si>
    <t>ประธานกลุ่ม</t>
  </si>
  <si>
    <t>ค้างชำระ</t>
  </si>
  <si>
    <t>1/2556</t>
  </si>
  <si>
    <t>2/2556</t>
  </si>
  <si>
    <t>1/2557</t>
  </si>
  <si>
    <t>กลุ่มผู้เลี้ยงโคบ้านคลองช้าง หมู่ที่ 9</t>
  </si>
  <si>
    <t>กลุ่มปุ๋ยหมุนเวียน หมู่ที่8</t>
  </si>
  <si>
    <t>กลุ่มข้าวปลูกพันธุ์ดี หมู่ที่ 3</t>
  </si>
  <si>
    <t>นายนิยม  พลสวัสดิ์</t>
  </si>
  <si>
    <t>นายมานะ  แก้วบางพูด</t>
  </si>
  <si>
    <t>นายบุญโชติ  ขาวปั้น</t>
  </si>
  <si>
    <t>รวมยอดลูกหนี้ค้างชำระ</t>
  </si>
  <si>
    <t xml:space="preserve">เงินรายรับ </t>
  </si>
  <si>
    <t>หมายเหตุ 2  เงินรับฝาก</t>
  </si>
  <si>
    <t>ที่</t>
  </si>
  <si>
    <t>ผู้ยืม</t>
  </si>
  <si>
    <t>รายละเอียดการยืม</t>
  </si>
  <si>
    <t>เลขที่ฎีกา/ลงวันที่</t>
  </si>
  <si>
    <t>ประเภทลูกหนี้</t>
  </si>
  <si>
    <t>จำนวนราย</t>
  </si>
  <si>
    <t>ประจำปี</t>
  </si>
  <si>
    <t>ภาษีโรงเรือนและที่ดิน</t>
  </si>
  <si>
    <t>(นางนุจรีภรณ์    รักษาพล)</t>
  </si>
  <si>
    <t>41100000</t>
  </si>
  <si>
    <t>40000000</t>
  </si>
  <si>
    <t>41200000</t>
  </si>
  <si>
    <t>41300000</t>
  </si>
  <si>
    <t>41400000</t>
  </si>
  <si>
    <t>41500000</t>
  </si>
  <si>
    <t>42100000</t>
  </si>
  <si>
    <t>43100000</t>
  </si>
  <si>
    <t>43100002</t>
  </si>
  <si>
    <t>21040000</t>
  </si>
  <si>
    <t>11043001</t>
  </si>
  <si>
    <t>11043002</t>
  </si>
  <si>
    <t>11046000</t>
  </si>
  <si>
    <t>11045000</t>
  </si>
  <si>
    <t>11041000</t>
  </si>
  <si>
    <t>50000000</t>
  </si>
  <si>
    <t>52100000</t>
  </si>
  <si>
    <t>52200000</t>
  </si>
  <si>
    <t>51100000</t>
  </si>
  <si>
    <t>53100000</t>
  </si>
  <si>
    <t>53200000</t>
  </si>
  <si>
    <t>53300000</t>
  </si>
  <si>
    <t>53400000</t>
  </si>
  <si>
    <t>54100000</t>
  </si>
  <si>
    <t>54200000</t>
  </si>
  <si>
    <t>55000000</t>
  </si>
  <si>
    <t>56100000</t>
  </si>
  <si>
    <t xml:space="preserve">   รายจ่ายค้างจ่ายระหว่างดำเนินการ </t>
  </si>
  <si>
    <t>21010001</t>
  </si>
  <si>
    <t>11011000</t>
  </si>
  <si>
    <t>11012001</t>
  </si>
  <si>
    <t>11012002</t>
  </si>
  <si>
    <t>11012003</t>
  </si>
  <si>
    <t>21040016</t>
  </si>
  <si>
    <t>21040015</t>
  </si>
  <si>
    <t>21040099</t>
  </si>
  <si>
    <t>21040008</t>
  </si>
  <si>
    <t>19010000</t>
  </si>
  <si>
    <t xml:space="preserve">               ภาษีและค่าธรรมเนียมรถยนต์และล้อเลื่อน</t>
  </si>
  <si>
    <t xml:space="preserve">               ภาษีมูลค่าเพิ่มตาม พรบ.กำหนดแผนฯ</t>
  </si>
  <si>
    <t>21040001</t>
  </si>
  <si>
    <t>21040013</t>
  </si>
  <si>
    <t>41100001</t>
  </si>
  <si>
    <t>41100002</t>
  </si>
  <si>
    <t>41210004</t>
  </si>
  <si>
    <t>41210005</t>
  </si>
  <si>
    <t>41210007</t>
  </si>
  <si>
    <t>41219999</t>
  </si>
  <si>
    <t>41210029</t>
  </si>
  <si>
    <t>41400006</t>
  </si>
  <si>
    <t>41500004</t>
  </si>
  <si>
    <t>41599999</t>
  </si>
  <si>
    <t>42000000</t>
  </si>
  <si>
    <t>42100001</t>
  </si>
  <si>
    <t>42100002</t>
  </si>
  <si>
    <t>42100004</t>
  </si>
  <si>
    <t>42100005</t>
  </si>
  <si>
    <t>42100007</t>
  </si>
  <si>
    <t>42100012</t>
  </si>
  <si>
    <t>42100013</t>
  </si>
  <si>
    <t>42100015</t>
  </si>
  <si>
    <t>43000000</t>
  </si>
  <si>
    <t>44000000</t>
  </si>
  <si>
    <t>จึงเรียนมาเพื่อโปรดทราบ  และพิจารณาดำเนินการลงนามในหนังสือรายงานอำเภอเชียรใหญ่</t>
  </si>
  <si>
    <t xml:space="preserve"> เพื่อดำเนินการต่อไป</t>
  </si>
  <si>
    <t xml:space="preserve"> ผู้อำนวยการกองคลัง</t>
  </si>
  <si>
    <t>(นางนุจรีภรณ์      รักษาพล)</t>
  </si>
  <si>
    <t>(นางนุจรีภรณ์     รักษาพล)</t>
  </si>
  <si>
    <t>41100003</t>
  </si>
  <si>
    <t>ชื่อคู่สัญญา</t>
  </si>
  <si>
    <t>หจก.นครลีดส์</t>
  </si>
  <si>
    <t>ร้านล่อล้อไม้งาม โดยนายศราวุธ   แพรกปาน</t>
  </si>
  <si>
    <t xml:space="preserve">               ภาษีมูลค่าเพิ่ม ตาม พรบ.จัดสรรรายได้</t>
  </si>
  <si>
    <t>(ลงชื่อ).....................................ผู้จัดทำ</t>
  </si>
  <si>
    <t>หมายเหตุ 3 ลูกหนี้ภาษี</t>
  </si>
  <si>
    <t>หมายเหตุ 4  ลูกหนี้อื่นๆ</t>
  </si>
  <si>
    <t>หมายเหตุ 5 ลูกหนี้โครงการเศรษฐกิจชุมชน</t>
  </si>
  <si>
    <t>หมายเหตุ 6  ลูกหนี้เงินยืมเงินงบประมาณ</t>
  </si>
  <si>
    <t>หมายเหตุ 7  เงินรับฝาก-หลักประกันสัญญา</t>
  </si>
  <si>
    <t>ร้านเบล์วออดิโอ</t>
  </si>
  <si>
    <t>ร้านแก้วจันทร์การโยธา โดยนายปฐมพัฒน์   แก้วคง</t>
  </si>
  <si>
    <t xml:space="preserve">              บัญชีแยกประเภทที่เกี่ยวข้อง</t>
  </si>
  <si>
    <t>ภาษีบำรุงท้องที่</t>
  </si>
  <si>
    <t xml:space="preserve">เงินรับฝาก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</si>
  <si>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</si>
  <si>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เงินรับฝาก-สหกรณ์ออมทรัพย์กรมส่งเสริมการปกครองท้องถิ่น</t>
  </si>
  <si>
    <t>เงินรับฝาก - สหกรณ์ออมทรัพย์กรมฯ</t>
  </si>
  <si>
    <t>เลขที่บัญชี  826-1-09367-0</t>
  </si>
  <si>
    <t xml:space="preserve">               ค่าธรรมเนียมการพนัน</t>
  </si>
  <si>
    <t>ลงชื่อ..........................................ผู้ตรวจสอบ</t>
  </si>
  <si>
    <t>ลงชื่อ.......................................ผู้จัดทำ</t>
  </si>
  <si>
    <t xml:space="preserve">    และภารกิจถ่ายโอนเลือกทำ</t>
  </si>
  <si>
    <r>
      <t xml:space="preserve">                                                      </t>
    </r>
    <r>
      <rPr>
        <b/>
        <sz val="18"/>
        <color indexed="8"/>
        <rFont val="TH SarabunPSK"/>
        <family val="2"/>
      </rPr>
      <t>องค์การบริหารส่วนตำบลท่าขนาน</t>
    </r>
    <r>
      <rPr>
        <sz val="18"/>
        <color indexed="8"/>
        <rFont val="TH SarabunPSK"/>
        <family val="2"/>
      </rPr>
      <t xml:space="preserve">                                       </t>
    </r>
    <r>
      <rPr>
        <sz val="14"/>
        <color indexed="8"/>
        <rFont val="TH SarabunPSK"/>
        <family val="2"/>
      </rPr>
      <t>หมายเหตุ 1</t>
    </r>
  </si>
  <si>
    <t>ลงชื่อ..................................ผู้ตรวจสอบ</t>
  </si>
  <si>
    <t>ลงชื่อ....................................ผู้จัดทำ</t>
  </si>
  <si>
    <t>เงินฝากธนาคารกรุงไทย-ประเภทกระแสรายวัน บัญชีเลขที่ 826-6-00848-5</t>
  </si>
  <si>
    <t>ลูกหนี้ค่าน้ำประปา</t>
  </si>
  <si>
    <t>ลงชื่อ...............................ผู้ตรวจสอบ</t>
  </si>
  <si>
    <t xml:space="preserve">      (ลงชื่อ)......................................                        (ลงชื่อ).........................................                 (ลงชื่อ).......................................</t>
  </si>
  <si>
    <t>(1) รายได้จากการขายทอดตลาด</t>
  </si>
  <si>
    <t>41600000</t>
  </si>
  <si>
    <t>41600001</t>
  </si>
  <si>
    <t xml:space="preserve">                               (ต่ำกว่า)</t>
  </si>
  <si>
    <t>10069470</t>
  </si>
  <si>
    <t xml:space="preserve">               รายได้จากการขายทอดตลอด</t>
  </si>
  <si>
    <t xml:space="preserve">        (ลงชื่อ)........................................ผู้จัดทำ</t>
  </si>
  <si>
    <t>หมวดรายได้จากทุน</t>
  </si>
  <si>
    <t>บจก.ธนภัทรอะไหล่ยนต์</t>
  </si>
  <si>
    <t xml:space="preserve">               เงินรับฝาก-สหกรณ์ออมทรัพย์กรมส่งเสริมการปกครองท้องถิ่น</t>
  </si>
  <si>
    <t>รายได้จากทุน</t>
  </si>
  <si>
    <t>41230007</t>
  </si>
  <si>
    <t xml:space="preserve">                           </t>
  </si>
  <si>
    <t xml:space="preserve">                          </t>
  </si>
  <si>
    <t>21040014</t>
  </si>
  <si>
    <t>เงินรับฝาก - เงินรอคืนจังหวัด</t>
  </si>
  <si>
    <t>เงินรับฝาก - เงินเบี้ยยังชีพผู้พิการ</t>
  </si>
  <si>
    <t xml:space="preserve">               เงินอุดหนุนทั่วไป</t>
  </si>
  <si>
    <t xml:space="preserve">               เงินอุดหนุนทั่วไป-ค่าจัดการเรียนการสอน</t>
  </si>
  <si>
    <t>30000000</t>
  </si>
  <si>
    <t xml:space="preserve">    รายจ่ายค้างจ่ายระหว่างดำเนินการ</t>
  </si>
  <si>
    <t xml:space="preserve">    รายจ่ายอื่นๆ</t>
  </si>
  <si>
    <t>รายจ่ายค้างจ่ายระหว่างดำเนินการ</t>
  </si>
  <si>
    <t>ถามอ้อยว่าปีไหนกี่ราย   กี่บาท</t>
  </si>
  <si>
    <t xml:space="preserve">            Cr.ลูกหนี้-ภาษีโรงเรือนและที่ดิน</t>
  </si>
  <si>
    <t>ลูกหนี้-ค่าน้ำ</t>
  </si>
  <si>
    <t>เงินรับฝาก-หลักประกันสัญญา</t>
  </si>
  <si>
    <t>เงินรับฝาก-โครงการเศรษฐกิจชุมชน</t>
  </si>
  <si>
    <t>เงินรับฝาก-ค่าประกันมาตรวัดน้ำ</t>
  </si>
  <si>
    <t>รับคืน-</t>
  </si>
  <si>
    <t>ภาษีป้าย</t>
  </si>
  <si>
    <t>รายรับ</t>
  </si>
  <si>
    <t>826-1-19367-0</t>
  </si>
  <si>
    <t>826-1-33770-7</t>
  </si>
  <si>
    <t>รวมรายรับทั้งปี</t>
  </si>
  <si>
    <r>
      <rPr>
        <sz val="14"/>
        <color indexed="8"/>
        <rFont val="TH SarabunPSK"/>
        <family val="2"/>
      </rPr>
      <t>รับดอกเบี้ย</t>
    </r>
    <r>
      <rPr>
        <sz val="18"/>
        <color indexed="8"/>
        <rFont val="TH SarabunPSK"/>
        <family val="2"/>
      </rPr>
      <t>826-1-32807-4</t>
    </r>
  </si>
  <si>
    <r>
      <rPr>
        <sz val="14"/>
        <color indexed="8"/>
        <rFont val="TH SarabunPSK"/>
        <family val="2"/>
      </rPr>
      <t>รับดอกเบี้ย</t>
    </r>
    <r>
      <rPr>
        <sz val="18"/>
        <color indexed="8"/>
        <rFont val="TH SarabunPSK"/>
        <family val="2"/>
      </rPr>
      <t>300000054464</t>
    </r>
  </si>
  <si>
    <t>รวมรายรับเดือนนี้</t>
  </si>
  <si>
    <t xml:space="preserve">               ค่าธรรมเนียมเกี่ยวกับการควบคุมอาคาร</t>
  </si>
  <si>
    <t xml:space="preserve">               ค่าธรรมเนียมเกี่ยวกับทะเบียนพาณิชย์</t>
  </si>
  <si>
    <t>ค่าธรรมเนียมอื่นๆ</t>
  </si>
  <si>
    <t xml:space="preserve">               ค่าใบอนุญาตเกี่ยวกับการควบคุมอาคาร</t>
  </si>
  <si>
    <t xml:space="preserve">               ค่าใบอนุญาตอื่นๆ</t>
  </si>
  <si>
    <t xml:space="preserve">               รายได้จากสาธารณูปโภคและการพาณิชย์</t>
  </si>
  <si>
    <t xml:space="preserve">               ค่าธรรมเนียมจดทะเบียนสิทธินิติกรรมตามประมวลกฏหมายที่ดิน</t>
  </si>
  <si>
    <t>ค่าธรรมเนียมการพนัน</t>
  </si>
  <si>
    <t>ค่าใบอนุญาตอื่นๆ</t>
  </si>
  <si>
    <t>รายได้จากการขายแบบแปลน</t>
  </si>
  <si>
    <t>รายได้จากการขายทอดตลอด</t>
  </si>
  <si>
    <t xml:space="preserve"> ภาษีและค่าธรรมเนียมรถยนต์และล้อเลื่อน</t>
  </si>
  <si>
    <t>ภาษีมูลค่าเพิ่มตาม พรบ.กำหนดแผนฯ</t>
  </si>
  <si>
    <t>ภาษีมูลค่าเพิ่ม ตาม พรบ.จัดสรรรายได้</t>
  </si>
  <si>
    <t xml:space="preserve"> ภาษีธุรกิจเฉพาะ</t>
  </si>
  <si>
    <t>ค่าภาคหลวงแร่</t>
  </si>
  <si>
    <t>ค่าภาคหลวงปิโตรเลียม</t>
  </si>
  <si>
    <t>ที่ดิน</t>
  </si>
  <si>
    <t>ค่าธรรมเนียมใบอนุญาตขายสุรา</t>
  </si>
  <si>
    <t xml:space="preserve"> ค่าธรรมเนียมควบคุมอาคาร</t>
  </si>
  <si>
    <t>ค่าธรรมเนียมทะเบียนพาณิชย์</t>
  </si>
  <si>
    <t>ใบอนุญาตควบคุมอาคาร</t>
  </si>
  <si>
    <t>ดอกเบี้ยเงิน</t>
  </si>
  <si>
    <t>(5) ค่าธรรมเนียมเกี่ยวกับทะเบียนพาณิชย์</t>
  </si>
  <si>
    <t>(6) ค่าธรรมเนียมอื่นๆ</t>
  </si>
  <si>
    <t>(8) ค่าใบอนุญาตเกี่ยวกับการควบคุมอาคาร</t>
  </si>
  <si>
    <t>(9) ค่าใบอนุญาตอื่นๆ</t>
  </si>
  <si>
    <t>41399999</t>
  </si>
  <si>
    <t>(1) รายได้จากการขายแบบแปลน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</si>
  <si>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</si>
  <si>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</si>
  <si>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</si>
  <si>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ค่าธรรมเนียมจดทะเบียนสิทธิและนิติกรรมตามประมวลกฏหมายที่ดิน</t>
  </si>
  <si>
    <t>ยอดเงินรวมในสถานะตอนสิ้นเดือนต้องเท่ากัน</t>
  </si>
  <si>
    <t>(นางสาวกวิสรา  สุขชุม)</t>
  </si>
  <si>
    <t>ผู้ช่วยเจ้าพนักงานการเงินและบัญชี</t>
  </si>
  <si>
    <t xml:space="preserve">                 (นางสาวกวิสรา  สุขชุม)</t>
  </si>
  <si>
    <t xml:space="preserve">           ผู้ช่วยเจ้าพนักงานการเงินและบัญชี</t>
  </si>
  <si>
    <t>โครงการพระราชดำริด้านสาธารณสุข</t>
  </si>
  <si>
    <t xml:space="preserve">               เงินอุดหนุนทั่วไป-การดำเนินงานตามแนวทางโครงการพระรราชดำริด้านสาธารณสุข</t>
  </si>
  <si>
    <t>การดำเนินงานตามแนวทางโครงการพระรราชดำริด้านสาธารณสุข</t>
  </si>
  <si>
    <t>41210033</t>
  </si>
  <si>
    <t>(7) ค่าธรรมเนียมเกี่ยวกับการประกอบกิจการน้ำมันเชื้อเพลิง</t>
  </si>
  <si>
    <t>ค่าธรรมเนียมน้ำมันเชื้อเพลิง</t>
  </si>
  <si>
    <t xml:space="preserve">               รับคืน-เบี้ยยังชีพผู้สูงอายุ</t>
  </si>
  <si>
    <t>รับคืนเบี้ยยังชีพผู้สูงอายุ (รับคืน)</t>
  </si>
  <si>
    <t xml:space="preserve">ลูกหนี้รายได้อื่น ๆ </t>
  </si>
  <si>
    <t>11044000</t>
  </si>
  <si>
    <t>1/11/1</t>
  </si>
  <si>
    <t>2/11/2</t>
  </si>
  <si>
    <t>5/11/3</t>
  </si>
  <si>
    <t>6/11/4</t>
  </si>
  <si>
    <t>7/11/5</t>
  </si>
  <si>
    <t xml:space="preserve">  ณ  วันที่  30  เดือนพฤศจิกายน  พ.ศ. 2561</t>
  </si>
  <si>
    <t>รับเดือน พ.ย.</t>
  </si>
  <si>
    <t>จ่ายเดือน พ.ย.</t>
  </si>
  <si>
    <t>9/11/6</t>
  </si>
  <si>
    <t>13/11/7</t>
  </si>
  <si>
    <t>16/11/8</t>
  </si>
  <si>
    <t>21/11/9</t>
  </si>
  <si>
    <t>22/11/10</t>
  </si>
  <si>
    <t>นางสาวสุรัญญู  วรพัตน์</t>
  </si>
  <si>
    <t>07/2562</t>
  </si>
  <si>
    <t>ค่าใช้จ่ายในการเดินทางไปราชการ</t>
  </si>
  <si>
    <t>นางสาวกวิสรา  สุขชุม</t>
  </si>
  <si>
    <t>08/2562</t>
  </si>
  <si>
    <t>27/11/11</t>
  </si>
  <si>
    <t>28/11/12</t>
  </si>
  <si>
    <t>รับคืน-เงินอุดหนุน</t>
  </si>
  <si>
    <t>29/11/13</t>
  </si>
  <si>
    <t>30/11/14</t>
  </si>
  <si>
    <t>รับคืน-สะสม</t>
  </si>
  <si>
    <t>ณ วันที่  30  พฤศจิกายน  2561</t>
  </si>
  <si>
    <t xml:space="preserve">               รับคืน-เงินอุดหนุนส่วนราชการ (ประเพณีชักพระ)</t>
  </si>
  <si>
    <t xml:space="preserve">               รับคืน-เงินอุดหนุน อปท. (เงินสะสม)</t>
  </si>
  <si>
    <t>31000000</t>
  </si>
  <si>
    <t xml:space="preserve">    เงินรับฝาก-ประกันมาตรวัดน้ำ</t>
  </si>
  <si>
    <t>เลขที่  3 /  พฤศจิกายน  / 2561</t>
  </si>
  <si>
    <t>วันที่  30  พฤศจิกายน  2561</t>
  </si>
  <si>
    <t>เลขที่  1 /  พฤศจิกายน  / 2561</t>
  </si>
  <si>
    <t>เลขที่  2 / พฤศจิกายน  / 2561</t>
  </si>
  <si>
    <t>วันที่  30 พฤศจิกายน  2561</t>
  </si>
  <si>
    <t>ปีงบประมาณ 2562  ประจำเดือน พฤศจิกายน</t>
  </si>
  <si>
    <t>รับคืน-เงินอุดหนุนส่วนราชการ (ประเพณีชักพระ)</t>
  </si>
  <si>
    <t>รับคืน-เงินอุดหนุน อปท. (เงินสะสม)</t>
  </si>
  <si>
    <t xml:space="preserve"> เงินรับฝากอื่น ๆ (ลูกหนี้ค่าน้ำประปา)</t>
  </si>
  <si>
    <t xml:space="preserve">    เงินรับฝากอื่น ๆ (ค่าประกันมาตรวัดน้ำ)</t>
  </si>
  <si>
    <t>ลูกหนี้-รายได้อื่น</t>
  </si>
  <si>
    <t>ณ  วันที่  30  พฤศจิกายน  พ.ศ.2561</t>
  </si>
  <si>
    <t xml:space="preserve">                                                                 ปลัดองค์การบริหารส่วนตำบล</t>
  </si>
  <si>
    <t xml:space="preserve">           (นางนุจรีภรณ์    รักษาพล)                            (นางศิริขวัญ  คงช่วย)                     (นายนิรันดร์      โพร่ขวาง)</t>
  </si>
  <si>
    <t xml:space="preserve">               ผู้อำนวยการกองคลัง                      หัวหน้าสำนักปลัด รักษาราชการแทน          นายกองค์การบริหารส่วนตำบล</t>
  </si>
  <si>
    <t xml:space="preserve">          (นางนุจรีภรณ์    รักษาพล)                                    (นางศิริขวัญ  คงช่วย)                           (นายนิรันดร์   โพร่ขวาง)</t>
  </si>
  <si>
    <t xml:space="preserve">             ผู้อำนวยการกองคลัง                                หัวหน้าสำนักงาน รักษาราชการแทน                  นายกองค์การบริหารส่วนตำบล</t>
  </si>
  <si>
    <t>ที่ นศ ๘๔๓๐๒/      วันที่  30  พฤศจิกายน   ๒๕๖๑</t>
  </si>
  <si>
    <t>เรื่อง  การจัดทำงบการเงินประจำเดือนพฤศจิกายน  ปีงบประมาณ  ๒๕๖๒</t>
  </si>
  <si>
    <t>กองคลัง  ได้จัดทำรายงานรายรับ รายจ่าย  และงบทดลอง ประจำเดือน พฤศจิกายน  ๒๕๖๑</t>
  </si>
  <si>
    <t>หัวหน้าสำนักปลัด รักษาราชการแทน</t>
  </si>
  <si>
    <t xml:space="preserve">       (นางศิริขวัญ  คงช่วย)</t>
  </si>
  <si>
    <t>ยอดคงเหลือตามรายงานธนาคาร  ณ  วันที่  30 พฤศจิกายน  2561</t>
  </si>
  <si>
    <t>10076210</t>
  </si>
  <si>
    <t>10076211</t>
  </si>
  <si>
    <t>ยอดคงเหลือตามบัญชี  ณ  วันที่  30  พฤศจิกายน  2561</t>
  </si>
  <si>
    <t xml:space="preserve">  ผู้ช่วยเจ้าพนักงานการเงินและบัญชี</t>
  </si>
  <si>
    <t>(ลงชื่อ)........................... วันที่  30  พฤศจิกายน  2561</t>
  </si>
  <si>
    <t xml:space="preserve">       ผู้อำนวยการกองคลัง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</si>
</sst>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41E]d\ mmmm\ yyyy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8"/>
      <color indexed="10"/>
      <name val="TH SarabunPSK"/>
      <family val="2"/>
    </font>
    <font>
      <b/>
      <sz val="24"/>
      <color indexed="8"/>
      <name val="TH SarabunPSK"/>
      <family val="2"/>
    </font>
    <font>
      <sz val="17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17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b/>
      <u val="doubleAccounting"/>
      <sz val="18"/>
      <color indexed="8"/>
      <name val="TH SarabunPSK"/>
      <family val="2"/>
    </font>
    <font>
      <sz val="18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8"/>
      <color rgb="FFFF0000"/>
      <name val="TH SarabunPSK"/>
      <family val="2"/>
    </font>
    <font>
      <b/>
      <sz val="24"/>
      <color theme="1"/>
      <name val="TH SarabunPSK"/>
      <family val="2"/>
    </font>
    <font>
      <b/>
      <u val="single"/>
      <sz val="18"/>
      <color theme="1"/>
      <name val="TH SarabunPSK"/>
      <family val="2"/>
    </font>
    <font>
      <sz val="17"/>
      <color theme="1"/>
      <name val="TH SarabunPSK"/>
      <family val="2"/>
    </font>
    <font>
      <b/>
      <u val="single"/>
      <sz val="17"/>
      <color theme="1"/>
      <name val="TH SarabunPSK"/>
      <family val="2"/>
    </font>
    <font>
      <b/>
      <sz val="16"/>
      <color theme="1"/>
      <name val="TH SarabunPSK"/>
      <family val="2"/>
    </font>
    <font>
      <b/>
      <sz val="17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b/>
      <u val="doubleAccounting"/>
      <sz val="18"/>
      <color theme="1"/>
      <name val="TH SarabunPSK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double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/>
      <top style="hair"/>
      <bottom style="hair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medium"/>
      <top style="double"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7" fontId="50" fillId="0" borderId="0" xfId="36" applyNumberFormat="1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3" fontId="49" fillId="0" borderId="0" xfId="36" applyFont="1" applyAlignment="1">
      <alignment horizontal="center"/>
    </xf>
    <xf numFmtId="43" fontId="49" fillId="0" borderId="0" xfId="36" applyFont="1" applyAlignment="1">
      <alignment/>
    </xf>
    <xf numFmtId="49" fontId="49" fillId="0" borderId="0" xfId="36" applyNumberFormat="1" applyFont="1" applyAlignment="1">
      <alignment horizontal="center" vertical="center"/>
    </xf>
    <xf numFmtId="43" fontId="52" fillId="0" borderId="0" xfId="36" applyFont="1" applyAlignment="1">
      <alignment/>
    </xf>
    <xf numFmtId="43" fontId="51" fillId="0" borderId="10" xfId="36" applyFont="1" applyBorder="1" applyAlignment="1">
      <alignment/>
    </xf>
    <xf numFmtId="43" fontId="51" fillId="0" borderId="0" xfId="36" applyFont="1" applyAlignment="1">
      <alignment/>
    </xf>
    <xf numFmtId="43" fontId="49" fillId="0" borderId="14" xfId="36" applyFont="1" applyBorder="1" applyAlignment="1">
      <alignment/>
    </xf>
    <xf numFmtId="43" fontId="49" fillId="0" borderId="13" xfId="36" applyFont="1" applyBorder="1" applyAlignment="1">
      <alignment/>
    </xf>
    <xf numFmtId="187" fontId="49" fillId="0" borderId="15" xfId="36" applyNumberFormat="1" applyFont="1" applyBorder="1" applyAlignment="1">
      <alignment/>
    </xf>
    <xf numFmtId="187" fontId="49" fillId="0" borderId="16" xfId="36" applyNumberFormat="1" applyFont="1" applyBorder="1" applyAlignment="1">
      <alignment/>
    </xf>
    <xf numFmtId="187" fontId="49" fillId="0" borderId="14" xfId="36" applyNumberFormat="1" applyFont="1" applyBorder="1" applyAlignment="1">
      <alignment/>
    </xf>
    <xf numFmtId="187" fontId="49" fillId="0" borderId="13" xfId="36" applyNumberFormat="1" applyFont="1" applyBorder="1" applyAlignment="1">
      <alignment/>
    </xf>
    <xf numFmtId="187" fontId="49" fillId="0" borderId="0" xfId="36" applyNumberFormat="1" applyFont="1" applyAlignment="1">
      <alignment/>
    </xf>
    <xf numFmtId="187" fontId="50" fillId="0" borderId="17" xfId="36" applyNumberFormat="1" applyFont="1" applyBorder="1" applyAlignment="1">
      <alignment/>
    </xf>
    <xf numFmtId="187" fontId="50" fillId="0" borderId="12" xfId="36" applyNumberFormat="1" applyFont="1" applyBorder="1" applyAlignment="1">
      <alignment/>
    </xf>
    <xf numFmtId="0" fontId="49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187" fontId="50" fillId="0" borderId="16" xfId="36" applyNumberFormat="1" applyFont="1" applyBorder="1" applyAlignment="1">
      <alignment/>
    </xf>
    <xf numFmtId="187" fontId="49" fillId="0" borderId="18" xfId="36" applyNumberFormat="1" applyFont="1" applyBorder="1" applyAlignment="1">
      <alignment/>
    </xf>
    <xf numFmtId="43" fontId="50" fillId="0" borderId="0" xfId="36" applyFont="1" applyAlignment="1">
      <alignment/>
    </xf>
    <xf numFmtId="43" fontId="50" fillId="0" borderId="0" xfId="36" applyFont="1" applyAlignment="1">
      <alignment horizontal="center"/>
    </xf>
    <xf numFmtId="43" fontId="51" fillId="0" borderId="0" xfId="36" applyFont="1" applyAlignment="1">
      <alignment horizontal="center"/>
    </xf>
    <xf numFmtId="43" fontId="50" fillId="0" borderId="12" xfId="36" applyFont="1" applyBorder="1" applyAlignment="1">
      <alignment horizontal="center"/>
    </xf>
    <xf numFmtId="43" fontId="49" fillId="0" borderId="20" xfId="36" applyFont="1" applyBorder="1" applyAlignment="1">
      <alignment/>
    </xf>
    <xf numFmtId="43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53" fillId="0" borderId="10" xfId="0" applyFont="1" applyBorder="1" applyAlignment="1">
      <alignment/>
    </xf>
    <xf numFmtId="43" fontId="49" fillId="0" borderId="21" xfId="36" applyFont="1" applyBorder="1" applyAlignment="1">
      <alignment/>
    </xf>
    <xf numFmtId="43" fontId="51" fillId="0" borderId="0" xfId="36" applyFont="1" applyBorder="1" applyAlignment="1">
      <alignment/>
    </xf>
    <xf numFmtId="43" fontId="49" fillId="0" borderId="22" xfId="36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43" fontId="49" fillId="0" borderId="0" xfId="36" applyFont="1" applyBorder="1" applyAlignment="1">
      <alignment/>
    </xf>
    <xf numFmtId="0" fontId="49" fillId="0" borderId="0" xfId="0" applyFont="1" applyAlignment="1">
      <alignment/>
    </xf>
    <xf numFmtId="0" fontId="49" fillId="0" borderId="23" xfId="0" applyFont="1" applyBorder="1" applyAlignment="1">
      <alignment horizontal="center"/>
    </xf>
    <xf numFmtId="43" fontId="49" fillId="0" borderId="23" xfId="36" applyFont="1" applyBorder="1" applyAlignment="1">
      <alignment horizontal="center"/>
    </xf>
    <xf numFmtId="0" fontId="49" fillId="0" borderId="23" xfId="0" applyFont="1" applyBorder="1" applyAlignment="1">
      <alignment/>
    </xf>
    <xf numFmtId="43" fontId="49" fillId="0" borderId="23" xfId="36" applyFont="1" applyBorder="1" applyAlignment="1">
      <alignment/>
    </xf>
    <xf numFmtId="43" fontId="49" fillId="0" borderId="15" xfId="36" applyFont="1" applyBorder="1" applyAlignment="1">
      <alignment/>
    </xf>
    <xf numFmtId="43" fontId="49" fillId="0" borderId="16" xfId="36" applyFont="1" applyBorder="1" applyAlignment="1">
      <alignment/>
    </xf>
    <xf numFmtId="43" fontId="50" fillId="0" borderId="17" xfId="36" applyFont="1" applyBorder="1" applyAlignment="1">
      <alignment/>
    </xf>
    <xf numFmtId="43" fontId="50" fillId="0" borderId="12" xfId="36" applyFont="1" applyBorder="1" applyAlignment="1">
      <alignment/>
    </xf>
    <xf numFmtId="43" fontId="49" fillId="0" borderId="24" xfId="36" applyFont="1" applyBorder="1" applyAlignment="1">
      <alignment/>
    </xf>
    <xf numFmtId="43" fontId="50" fillId="0" borderId="13" xfId="36" applyFont="1" applyBorder="1" applyAlignment="1">
      <alignment/>
    </xf>
    <xf numFmtId="43" fontId="49" fillId="0" borderId="22" xfId="36" applyFont="1" applyBorder="1" applyAlignment="1">
      <alignment/>
    </xf>
    <xf numFmtId="43" fontId="49" fillId="0" borderId="18" xfId="36" applyFont="1" applyBorder="1" applyAlignment="1">
      <alignment/>
    </xf>
    <xf numFmtId="43" fontId="49" fillId="0" borderId="12" xfId="36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8" xfId="0" applyFont="1" applyBorder="1" applyAlignment="1">
      <alignment horizontal="left"/>
    </xf>
    <xf numFmtId="187" fontId="49" fillId="0" borderId="21" xfId="36" applyNumberFormat="1" applyFont="1" applyBorder="1" applyAlignment="1">
      <alignment/>
    </xf>
    <xf numFmtId="187" fontId="49" fillId="0" borderId="0" xfId="36" applyNumberFormat="1" applyFont="1" applyBorder="1" applyAlignment="1">
      <alignment/>
    </xf>
    <xf numFmtId="187" fontId="49" fillId="0" borderId="19" xfId="36" applyNumberFormat="1" applyFont="1" applyBorder="1" applyAlignment="1">
      <alignment/>
    </xf>
    <xf numFmtId="43" fontId="49" fillId="0" borderId="11" xfId="36" applyFont="1" applyBorder="1" applyAlignment="1">
      <alignment/>
    </xf>
    <xf numFmtId="0" fontId="49" fillId="0" borderId="10" xfId="0" applyFont="1" applyBorder="1" applyAlignment="1">
      <alignment/>
    </xf>
    <xf numFmtId="187" fontId="49" fillId="0" borderId="10" xfId="36" applyNumberFormat="1" applyFont="1" applyBorder="1" applyAlignment="1">
      <alignment/>
    </xf>
    <xf numFmtId="43" fontId="49" fillId="0" borderId="10" xfId="36" applyFont="1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center"/>
    </xf>
    <xf numFmtId="43" fontId="49" fillId="0" borderId="26" xfId="36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7" xfId="0" applyFont="1" applyBorder="1" applyAlignment="1">
      <alignment horizontal="center"/>
    </xf>
    <xf numFmtId="43" fontId="49" fillId="0" borderId="27" xfId="36" applyFont="1" applyBorder="1" applyAlignment="1">
      <alignment/>
    </xf>
    <xf numFmtId="43" fontId="49" fillId="0" borderId="28" xfId="36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29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1" xfId="0" applyFont="1" applyBorder="1" applyAlignment="1">
      <alignment/>
    </xf>
    <xf numFmtId="43" fontId="49" fillId="0" borderId="25" xfId="36" applyFont="1" applyBorder="1" applyAlignment="1">
      <alignment horizontal="center"/>
    </xf>
    <xf numFmtId="43" fontId="50" fillId="0" borderId="18" xfId="36" applyFont="1" applyBorder="1" applyAlignment="1">
      <alignment/>
    </xf>
    <xf numFmtId="0" fontId="54" fillId="0" borderId="0" xfId="0" applyFont="1" applyAlignment="1">
      <alignment horizontal="center"/>
    </xf>
    <xf numFmtId="43" fontId="54" fillId="0" borderId="0" xfId="36" applyFont="1" applyAlignment="1">
      <alignment horizontal="center"/>
    </xf>
    <xf numFmtId="0" fontId="49" fillId="0" borderId="30" xfId="0" applyFont="1" applyBorder="1" applyAlignment="1">
      <alignment/>
    </xf>
    <xf numFmtId="43" fontId="49" fillId="0" borderId="30" xfId="36" applyFont="1" applyBorder="1" applyAlignment="1">
      <alignment horizontal="center"/>
    </xf>
    <xf numFmtId="43" fontId="49" fillId="0" borderId="30" xfId="36" applyFont="1" applyBorder="1" applyAlignment="1">
      <alignment/>
    </xf>
    <xf numFmtId="43" fontId="50" fillId="0" borderId="30" xfId="36" applyFont="1" applyBorder="1" applyAlignment="1">
      <alignment/>
    </xf>
    <xf numFmtId="14" fontId="49" fillId="0" borderId="30" xfId="0" applyNumberFormat="1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43" fontId="49" fillId="0" borderId="18" xfId="36" applyFont="1" applyBorder="1" applyAlignment="1">
      <alignment horizontal="center"/>
    </xf>
    <xf numFmtId="43" fontId="49" fillId="0" borderId="10" xfId="36" applyFont="1" applyBorder="1" applyAlignment="1">
      <alignment horizontal="center"/>
    </xf>
    <xf numFmtId="43" fontId="49" fillId="0" borderId="19" xfId="36" applyFont="1" applyBorder="1" applyAlignment="1">
      <alignment/>
    </xf>
    <xf numFmtId="43" fontId="49" fillId="0" borderId="19" xfId="36" applyFont="1" applyBorder="1" applyAlignment="1">
      <alignment horizontal="left"/>
    </xf>
    <xf numFmtId="187" fontId="50" fillId="0" borderId="0" xfId="36" applyNumberFormat="1" applyFont="1" applyBorder="1" applyAlignment="1">
      <alignment horizontal="center" vertical="center"/>
    </xf>
    <xf numFmtId="43" fontId="50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87" fontId="50" fillId="0" borderId="0" xfId="36" applyNumberFormat="1" applyFont="1" applyAlignment="1">
      <alignment horizontal="center"/>
    </xf>
    <xf numFmtId="43" fontId="49" fillId="0" borderId="0" xfId="36" applyFont="1" applyAlignment="1">
      <alignment/>
    </xf>
    <xf numFmtId="43" fontId="49" fillId="0" borderId="27" xfId="36" applyFont="1" applyBorder="1" applyAlignment="1">
      <alignment horizontal="center"/>
    </xf>
    <xf numFmtId="43" fontId="50" fillId="0" borderId="31" xfId="36" applyFont="1" applyBorder="1" applyAlignment="1">
      <alignment horizontal="center"/>
    </xf>
    <xf numFmtId="187" fontId="50" fillId="0" borderId="22" xfId="36" applyNumberFormat="1" applyFont="1" applyBorder="1" applyAlignment="1">
      <alignment horizontal="center"/>
    </xf>
    <xf numFmtId="187" fontId="50" fillId="0" borderId="14" xfId="36" applyNumberFormat="1" applyFont="1" applyBorder="1" applyAlignment="1">
      <alignment horizontal="center"/>
    </xf>
    <xf numFmtId="43" fontId="50" fillId="0" borderId="0" xfId="36" applyFont="1" applyBorder="1" applyAlignment="1">
      <alignment horizontal="center"/>
    </xf>
    <xf numFmtId="43" fontId="50" fillId="0" borderId="13" xfId="36" applyFont="1" applyBorder="1" applyAlignment="1">
      <alignment horizontal="center"/>
    </xf>
    <xf numFmtId="187" fontId="50" fillId="0" borderId="18" xfId="36" applyNumberFormat="1" applyFont="1" applyBorder="1" applyAlignment="1">
      <alignment horizontal="center"/>
    </xf>
    <xf numFmtId="187" fontId="50" fillId="0" borderId="13" xfId="36" applyNumberFormat="1" applyFont="1" applyBorder="1" applyAlignment="1">
      <alignment horizontal="center"/>
    </xf>
    <xf numFmtId="187" fontId="50" fillId="0" borderId="32" xfId="36" applyNumberFormat="1" applyFont="1" applyBorder="1" applyAlignment="1">
      <alignment horizontal="center"/>
    </xf>
    <xf numFmtId="43" fontId="50" fillId="0" borderId="32" xfId="36" applyFont="1" applyBorder="1" applyAlignment="1">
      <alignment horizontal="center"/>
    </xf>
    <xf numFmtId="187" fontId="49" fillId="0" borderId="31" xfId="36" applyNumberFormat="1" applyFont="1" applyBorder="1" applyAlignment="1">
      <alignment/>
    </xf>
    <xf numFmtId="187" fontId="49" fillId="0" borderId="31" xfId="36" applyNumberFormat="1" applyFont="1" applyBorder="1" applyAlignment="1">
      <alignment horizontal="center"/>
    </xf>
    <xf numFmtId="43" fontId="50" fillId="0" borderId="33" xfId="36" applyFont="1" applyBorder="1" applyAlignment="1">
      <alignment/>
    </xf>
    <xf numFmtId="49" fontId="49" fillId="0" borderId="31" xfId="36" applyNumberFormat="1" applyFont="1" applyBorder="1" applyAlignment="1">
      <alignment horizontal="center" vertical="center"/>
    </xf>
    <xf numFmtId="187" fontId="49" fillId="0" borderId="13" xfId="36" applyNumberFormat="1" applyFont="1" applyBorder="1" applyAlignment="1">
      <alignment horizontal="center"/>
    </xf>
    <xf numFmtId="49" fontId="49" fillId="0" borderId="13" xfId="36" applyNumberFormat="1" applyFont="1" applyBorder="1" applyAlignment="1">
      <alignment horizontal="center" vertical="center"/>
    </xf>
    <xf numFmtId="187" fontId="50" fillId="0" borderId="12" xfId="36" applyNumberFormat="1" applyFont="1" applyBorder="1" applyAlignment="1">
      <alignment horizontal="center"/>
    </xf>
    <xf numFmtId="187" fontId="50" fillId="0" borderId="13" xfId="36" applyNumberFormat="1" applyFont="1" applyBorder="1" applyAlignment="1">
      <alignment/>
    </xf>
    <xf numFmtId="49" fontId="50" fillId="0" borderId="13" xfId="36" applyNumberFormat="1" applyFont="1" applyBorder="1" applyAlignment="1">
      <alignment horizontal="center" vertical="center"/>
    </xf>
    <xf numFmtId="49" fontId="49" fillId="0" borderId="13" xfId="36" applyNumberFormat="1" applyFont="1" applyBorder="1" applyAlignment="1">
      <alignment horizontal="center"/>
    </xf>
    <xf numFmtId="43" fontId="50" fillId="0" borderId="20" xfId="36" applyFont="1" applyBorder="1" applyAlignment="1">
      <alignment/>
    </xf>
    <xf numFmtId="187" fontId="50" fillId="0" borderId="20" xfId="36" applyNumberFormat="1" applyFont="1" applyBorder="1" applyAlignment="1">
      <alignment horizontal="center" vertical="center"/>
    </xf>
    <xf numFmtId="43" fontId="50" fillId="0" borderId="32" xfId="36" applyFont="1" applyBorder="1" applyAlignment="1">
      <alignment horizontal="center" vertical="center"/>
    </xf>
    <xf numFmtId="43" fontId="50" fillId="0" borderId="32" xfId="36" applyFont="1" applyBorder="1" applyAlignment="1">
      <alignment/>
    </xf>
    <xf numFmtId="43" fontId="50" fillId="0" borderId="0" xfId="36" applyFont="1" applyBorder="1" applyAlignment="1">
      <alignment horizontal="center" vertical="center"/>
    </xf>
    <xf numFmtId="43" fontId="50" fillId="0" borderId="0" xfId="36" applyFont="1" applyBorder="1" applyAlignment="1">
      <alignment/>
    </xf>
    <xf numFmtId="49" fontId="49" fillId="0" borderId="0" xfId="36" applyNumberFormat="1" applyFont="1" applyAlignment="1">
      <alignment vertical="center"/>
    </xf>
    <xf numFmtId="43" fontId="49" fillId="0" borderId="31" xfId="36" applyFont="1" applyBorder="1" applyAlignment="1">
      <alignment/>
    </xf>
    <xf numFmtId="187" fontId="50" fillId="0" borderId="20" xfId="36" applyNumberFormat="1" applyFont="1" applyBorder="1" applyAlignment="1">
      <alignment/>
    </xf>
    <xf numFmtId="187" fontId="50" fillId="0" borderId="20" xfId="36" applyNumberFormat="1" applyFont="1" applyBorder="1" applyAlignment="1">
      <alignment horizontal="center"/>
    </xf>
    <xf numFmtId="187" fontId="50" fillId="0" borderId="24" xfId="36" applyNumberFormat="1" applyFont="1" applyBorder="1" applyAlignment="1">
      <alignment horizontal="center" vertical="center"/>
    </xf>
    <xf numFmtId="43" fontId="50" fillId="0" borderId="24" xfId="36" applyFont="1" applyBorder="1" applyAlignment="1">
      <alignment horizontal="center" vertical="center"/>
    </xf>
    <xf numFmtId="43" fontId="50" fillId="0" borderId="24" xfId="36" applyFont="1" applyBorder="1" applyAlignment="1">
      <alignment/>
    </xf>
    <xf numFmtId="0" fontId="49" fillId="0" borderId="0" xfId="0" applyFont="1" applyAlignment="1">
      <alignment horizontal="center"/>
    </xf>
    <xf numFmtId="187" fontId="49" fillId="0" borderId="22" xfId="36" applyNumberFormat="1" applyFont="1" applyBorder="1" applyAlignment="1">
      <alignment horizontal="center"/>
    </xf>
    <xf numFmtId="187" fontId="49" fillId="0" borderId="18" xfId="36" applyNumberFormat="1" applyFont="1" applyBorder="1" applyAlignment="1">
      <alignment horizontal="center"/>
    </xf>
    <xf numFmtId="43" fontId="49" fillId="12" borderId="0" xfId="36" applyFont="1" applyFill="1" applyAlignment="1">
      <alignment/>
    </xf>
    <xf numFmtId="43" fontId="49" fillId="0" borderId="14" xfId="0" applyNumberFormat="1" applyFont="1" applyBorder="1" applyAlignment="1">
      <alignment horizontal="center"/>
    </xf>
    <xf numFmtId="43" fontId="49" fillId="33" borderId="0" xfId="36" applyFont="1" applyFill="1" applyAlignment="1">
      <alignment/>
    </xf>
    <xf numFmtId="0" fontId="55" fillId="0" borderId="0" xfId="0" applyFont="1" applyAlignment="1">
      <alignment/>
    </xf>
    <xf numFmtId="0" fontId="55" fillId="0" borderId="34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5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14" fontId="51" fillId="0" borderId="23" xfId="0" applyNumberFormat="1" applyFont="1" applyBorder="1" applyAlignment="1">
      <alignment/>
    </xf>
    <xf numFmtId="49" fontId="51" fillId="0" borderId="23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1" fillId="0" borderId="23" xfId="0" applyFont="1" applyBorder="1" applyAlignment="1">
      <alignment horizontal="center"/>
    </xf>
    <xf numFmtId="43" fontId="57" fillId="0" borderId="0" xfId="36" applyFont="1" applyAlignment="1">
      <alignment/>
    </xf>
    <xf numFmtId="43" fontId="57" fillId="0" borderId="38" xfId="36" applyFont="1" applyBorder="1" applyAlignment="1">
      <alignment/>
    </xf>
    <xf numFmtId="43" fontId="51" fillId="0" borderId="25" xfId="36" applyFont="1" applyBorder="1" applyAlignment="1">
      <alignment horizontal="center"/>
    </xf>
    <xf numFmtId="43" fontId="51" fillId="0" borderId="35" xfId="36" applyFont="1" applyBorder="1" applyAlignment="1">
      <alignment horizontal="center"/>
    </xf>
    <xf numFmtId="43" fontId="51" fillId="0" borderId="23" xfId="36" applyFont="1" applyBorder="1" applyAlignment="1">
      <alignment/>
    </xf>
    <xf numFmtId="43" fontId="57" fillId="0" borderId="23" xfId="36" applyFont="1" applyBorder="1" applyAlignment="1">
      <alignment/>
    </xf>
    <xf numFmtId="43" fontId="51" fillId="0" borderId="23" xfId="36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43" fontId="51" fillId="0" borderId="23" xfId="36" applyFont="1" applyBorder="1" applyAlignment="1">
      <alignment horizontal="center" vertical="center"/>
    </xf>
    <xf numFmtId="0" fontId="51" fillId="0" borderId="23" xfId="0" applyFont="1" applyBorder="1" applyAlignment="1">
      <alignment/>
    </xf>
    <xf numFmtId="43" fontId="57" fillId="0" borderId="0" xfId="36" applyFont="1" applyBorder="1" applyAlignment="1">
      <alignment/>
    </xf>
    <xf numFmtId="49" fontId="49" fillId="0" borderId="0" xfId="0" applyNumberFormat="1" applyFont="1" applyAlignment="1">
      <alignment horizontal="center"/>
    </xf>
    <xf numFmtId="49" fontId="49" fillId="0" borderId="0" xfId="36" applyNumberFormat="1" applyFont="1" applyAlignment="1">
      <alignment horizontal="center"/>
    </xf>
    <xf numFmtId="49" fontId="49" fillId="0" borderId="25" xfId="0" applyNumberFormat="1" applyFont="1" applyBorder="1" applyAlignment="1">
      <alignment horizontal="center"/>
    </xf>
    <xf numFmtId="49" fontId="49" fillId="0" borderId="26" xfId="0" applyNumberFormat="1" applyFont="1" applyBorder="1" applyAlignment="1">
      <alignment horizontal="center"/>
    </xf>
    <xf numFmtId="49" fontId="49" fillId="0" borderId="27" xfId="0" applyNumberFormat="1" applyFont="1" applyBorder="1" applyAlignment="1">
      <alignment horizontal="center"/>
    </xf>
    <xf numFmtId="49" fontId="49" fillId="0" borderId="29" xfId="0" applyNumberFormat="1" applyFont="1" applyBorder="1" applyAlignment="1">
      <alignment horizontal="center"/>
    </xf>
    <xf numFmtId="49" fontId="49" fillId="0" borderId="21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49" fontId="50" fillId="0" borderId="0" xfId="0" applyNumberFormat="1" applyFont="1" applyBorder="1" applyAlignment="1">
      <alignment horizontal="center"/>
    </xf>
    <xf numFmtId="49" fontId="49" fillId="0" borderId="23" xfId="0" applyNumberFormat="1" applyFont="1" applyBorder="1" applyAlignment="1">
      <alignment horizontal="center"/>
    </xf>
    <xf numFmtId="49" fontId="50" fillId="0" borderId="0" xfId="0" applyNumberFormat="1" applyFont="1" applyAlignment="1">
      <alignment/>
    </xf>
    <xf numFmtId="49" fontId="50" fillId="0" borderId="12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22" xfId="0" applyNumberFormat="1" applyFont="1" applyBorder="1" applyAlignment="1">
      <alignment horizontal="center"/>
    </xf>
    <xf numFmtId="49" fontId="49" fillId="0" borderId="18" xfId="0" applyNumberFormat="1" applyFont="1" applyBorder="1" applyAlignment="1">
      <alignment horizontal="center"/>
    </xf>
    <xf numFmtId="49" fontId="49" fillId="0" borderId="24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3" fontId="49" fillId="0" borderId="13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187" fontId="49" fillId="0" borderId="0" xfId="36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39" xfId="0" applyFont="1" applyBorder="1" applyAlignment="1">
      <alignment/>
    </xf>
    <xf numFmtId="49" fontId="50" fillId="0" borderId="22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49" fillId="0" borderId="17" xfId="36" applyNumberFormat="1" applyFont="1" applyBorder="1" applyAlignment="1">
      <alignment/>
    </xf>
    <xf numFmtId="49" fontId="49" fillId="0" borderId="30" xfId="0" applyNumberFormat="1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14" fontId="49" fillId="0" borderId="0" xfId="36" applyNumberFormat="1" applyFont="1" applyAlignment="1">
      <alignment horizontal="center"/>
    </xf>
    <xf numFmtId="43" fontId="49" fillId="0" borderId="30" xfId="36" applyFont="1" applyBorder="1" applyAlignment="1">
      <alignment horizontal="right"/>
    </xf>
    <xf numFmtId="0" fontId="51" fillId="0" borderId="23" xfId="0" applyFont="1" applyBorder="1" applyAlignment="1">
      <alignment horizontal="center"/>
    </xf>
    <xf numFmtId="43" fontId="51" fillId="0" borderId="0" xfId="0" applyNumberFormat="1" applyFont="1" applyAlignment="1">
      <alignment/>
    </xf>
    <xf numFmtId="0" fontId="55" fillId="0" borderId="27" xfId="0" applyFont="1" applyBorder="1" applyAlignment="1">
      <alignment/>
    </xf>
    <xf numFmtId="43" fontId="50" fillId="0" borderId="35" xfId="36" applyFont="1" applyBorder="1" applyAlignment="1">
      <alignment/>
    </xf>
    <xf numFmtId="0" fontId="51" fillId="0" borderId="23" xfId="0" applyFont="1" applyBorder="1" applyAlignment="1">
      <alignment horizontal="center"/>
    </xf>
    <xf numFmtId="43" fontId="57" fillId="0" borderId="23" xfId="36" applyFont="1" applyBorder="1" applyAlignment="1">
      <alignment horizontal="right"/>
    </xf>
    <xf numFmtId="14" fontId="49" fillId="0" borderId="40" xfId="0" applyNumberFormat="1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43" fontId="49" fillId="0" borderId="40" xfId="36" applyFont="1" applyBorder="1" applyAlignment="1">
      <alignment horizontal="center"/>
    </xf>
    <xf numFmtId="0" fontId="49" fillId="0" borderId="0" xfId="0" applyFont="1" applyAlignment="1">
      <alignment horizontal="center"/>
    </xf>
    <xf numFmtId="43" fontId="52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43" fontId="50" fillId="0" borderId="10" xfId="36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49" fillId="0" borderId="0" xfId="0" applyFont="1" applyAlignment="1">
      <alignment horizontal="center"/>
    </xf>
    <xf numFmtId="43" fontId="49" fillId="0" borderId="35" xfId="36" applyFont="1" applyBorder="1" applyAlignment="1">
      <alignment/>
    </xf>
    <xf numFmtId="43" fontId="49" fillId="0" borderId="0" xfId="36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19" borderId="0" xfId="0" applyFont="1" applyFill="1" applyAlignment="1">
      <alignment/>
    </xf>
    <xf numFmtId="43" fontId="57" fillId="34" borderId="0" xfId="0" applyNumberFormat="1" applyFont="1" applyFill="1" applyAlignment="1">
      <alignment/>
    </xf>
    <xf numFmtId="43" fontId="51" fillId="34" borderId="0" xfId="0" applyNumberFormat="1" applyFont="1" applyFill="1" applyAlignment="1">
      <alignment/>
    </xf>
    <xf numFmtId="43" fontId="49" fillId="3" borderId="0" xfId="36" applyFont="1" applyFill="1" applyAlignment="1">
      <alignment horizontal="center"/>
    </xf>
    <xf numFmtId="43" fontId="49" fillId="4" borderId="0" xfId="36" applyFont="1" applyFill="1" applyAlignment="1">
      <alignment horizontal="center"/>
    </xf>
    <xf numFmtId="43" fontId="49" fillId="35" borderId="0" xfId="36" applyFont="1" applyFill="1" applyAlignment="1">
      <alignment horizontal="center"/>
    </xf>
    <xf numFmtId="43" fontId="49" fillId="35" borderId="0" xfId="36" applyFont="1" applyFill="1" applyAlignment="1">
      <alignment/>
    </xf>
    <xf numFmtId="43" fontId="49" fillId="36" borderId="0" xfId="36" applyFont="1" applyFill="1" applyAlignment="1">
      <alignment horizontal="center"/>
    </xf>
    <xf numFmtId="43" fontId="49" fillId="36" borderId="0" xfId="36" applyFont="1" applyFill="1" applyAlignment="1">
      <alignment/>
    </xf>
    <xf numFmtId="43" fontId="49" fillId="34" borderId="0" xfId="36" applyFont="1" applyFill="1" applyAlignment="1">
      <alignment/>
    </xf>
    <xf numFmtId="49" fontId="49" fillId="36" borderId="0" xfId="36" applyNumberFormat="1" applyFont="1" applyFill="1" applyAlignment="1">
      <alignment horizontal="center"/>
    </xf>
    <xf numFmtId="43" fontId="49" fillId="34" borderId="23" xfId="36" applyFont="1" applyFill="1" applyBorder="1" applyAlignment="1">
      <alignment/>
    </xf>
    <xf numFmtId="43" fontId="49" fillId="9" borderId="23" xfId="36" applyFont="1" applyFill="1" applyBorder="1" applyAlignment="1">
      <alignment/>
    </xf>
    <xf numFmtId="43" fontId="49" fillId="33" borderId="0" xfId="36" applyFont="1" applyFill="1" applyBorder="1" applyAlignment="1">
      <alignment/>
    </xf>
    <xf numFmtId="43" fontId="49" fillId="33" borderId="0" xfId="0" applyNumberFormat="1" applyFont="1" applyFill="1" applyAlignment="1">
      <alignment/>
    </xf>
    <xf numFmtId="43" fontId="59" fillId="0" borderId="0" xfId="36" applyFont="1" applyAlignment="1">
      <alignment horizontal="center"/>
    </xf>
    <xf numFmtId="43" fontId="60" fillId="0" borderId="0" xfId="36" applyFont="1" applyAlignment="1">
      <alignment horizontal="center"/>
    </xf>
    <xf numFmtId="49" fontId="49" fillId="4" borderId="0" xfId="36" applyNumberFormat="1" applyFont="1" applyFill="1" applyAlignment="1">
      <alignment horizontal="center" vertical="center"/>
    </xf>
    <xf numFmtId="43" fontId="51" fillId="4" borderId="0" xfId="36" applyFont="1" applyFill="1" applyAlignment="1">
      <alignment horizontal="center"/>
    </xf>
    <xf numFmtId="43" fontId="49" fillId="4" borderId="0" xfId="36" applyFont="1" applyFill="1" applyAlignment="1">
      <alignment/>
    </xf>
    <xf numFmtId="43" fontId="59" fillId="0" borderId="0" xfId="36" applyFont="1" applyAlignment="1">
      <alignment/>
    </xf>
    <xf numFmtId="187" fontId="61" fillId="0" borderId="13" xfId="36" applyNumberFormat="1" applyFont="1" applyBorder="1" applyAlignment="1">
      <alignment/>
    </xf>
    <xf numFmtId="0" fontId="59" fillId="0" borderId="27" xfId="0" applyFont="1" applyBorder="1" applyAlignment="1">
      <alignment/>
    </xf>
    <xf numFmtId="0" fontId="49" fillId="0" borderId="0" xfId="0" applyFont="1" applyAlignment="1">
      <alignment horizontal="center"/>
    </xf>
    <xf numFmtId="0" fontId="51" fillId="0" borderId="23" xfId="0" applyFont="1" applyBorder="1" applyAlignment="1">
      <alignment horizontal="left"/>
    </xf>
    <xf numFmtId="0" fontId="51" fillId="0" borderId="41" xfId="0" applyFont="1" applyBorder="1" applyAlignment="1">
      <alignment horizontal="left"/>
    </xf>
    <xf numFmtId="0" fontId="51" fillId="0" borderId="42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0" fontId="49" fillId="0" borderId="0" xfId="0" applyFont="1" applyAlignment="1">
      <alignment horizontal="center" vertical="center"/>
    </xf>
    <xf numFmtId="49" fontId="49" fillId="0" borderId="13" xfId="36" applyNumberFormat="1" applyFont="1" applyBorder="1" applyAlignment="1">
      <alignment vertical="center"/>
    </xf>
    <xf numFmtId="43" fontId="62" fillId="0" borderId="44" xfId="36" applyFont="1" applyBorder="1" applyAlignment="1">
      <alignment/>
    </xf>
    <xf numFmtId="0" fontId="51" fillId="33" borderId="23" xfId="0" applyFont="1" applyFill="1" applyBorder="1" applyAlignment="1">
      <alignment horizontal="center"/>
    </xf>
    <xf numFmtId="43" fontId="51" fillId="33" borderId="23" xfId="36" applyFont="1" applyFill="1" applyBorder="1" applyAlignment="1">
      <alignment/>
    </xf>
    <xf numFmtId="0" fontId="51" fillId="0" borderId="23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87" fontId="51" fillId="0" borderId="13" xfId="36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Border="1" applyAlignment="1">
      <alignment horizontal="center" vertical="center"/>
    </xf>
    <xf numFmtId="43" fontId="49" fillId="0" borderId="0" xfId="36" applyFont="1" applyBorder="1" applyAlignment="1">
      <alignment horizontal="center"/>
    </xf>
    <xf numFmtId="49" fontId="49" fillId="0" borderId="0" xfId="36" applyNumberFormat="1" applyFont="1" applyBorder="1" applyAlignment="1">
      <alignment horizontal="center" vertical="center"/>
    </xf>
    <xf numFmtId="49" fontId="49" fillId="0" borderId="0" xfId="36" applyNumberFormat="1" applyFont="1" applyAlignment="1">
      <alignment horizontal="right"/>
    </xf>
    <xf numFmtId="14" fontId="49" fillId="0" borderId="45" xfId="0" applyNumberFormat="1" applyFont="1" applyBorder="1" applyAlignment="1">
      <alignment horizontal="center"/>
    </xf>
    <xf numFmtId="0" fontId="49" fillId="0" borderId="45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87" fontId="50" fillId="0" borderId="0" xfId="36" applyNumberFormat="1" applyFont="1" applyAlignment="1">
      <alignment horizontal="center"/>
    </xf>
    <xf numFmtId="187" fontId="50" fillId="0" borderId="22" xfId="36" applyNumberFormat="1" applyFont="1" applyBorder="1" applyAlignment="1">
      <alignment horizontal="center" vertical="center"/>
    </xf>
    <xf numFmtId="187" fontId="50" fillId="0" borderId="15" xfId="36" applyNumberFormat="1" applyFont="1" applyBorder="1" applyAlignment="1">
      <alignment horizontal="center" vertical="center"/>
    </xf>
    <xf numFmtId="187" fontId="50" fillId="0" borderId="19" xfId="36" applyNumberFormat="1" applyFont="1" applyBorder="1" applyAlignment="1">
      <alignment horizontal="center" vertical="center"/>
    </xf>
    <xf numFmtId="187" fontId="50" fillId="0" borderId="11" xfId="36" applyNumberFormat="1" applyFont="1" applyBorder="1" applyAlignment="1">
      <alignment horizontal="center" vertical="center"/>
    </xf>
    <xf numFmtId="187" fontId="50" fillId="0" borderId="13" xfId="36" applyNumberFormat="1" applyFont="1" applyBorder="1" applyAlignment="1">
      <alignment horizontal="center" vertical="center"/>
    </xf>
    <xf numFmtId="49" fontId="50" fillId="0" borderId="13" xfId="36" applyNumberFormat="1" applyFont="1" applyBorder="1" applyAlignment="1">
      <alignment horizontal="center" vertical="center"/>
    </xf>
    <xf numFmtId="187" fontId="50" fillId="0" borderId="46" xfId="36" applyNumberFormat="1" applyFont="1" applyBorder="1" applyAlignment="1">
      <alignment horizontal="center"/>
    </xf>
    <xf numFmtId="187" fontId="50" fillId="0" borderId="47" xfId="36" applyNumberFormat="1" applyFont="1" applyBorder="1" applyAlignment="1">
      <alignment horizontal="center"/>
    </xf>
    <xf numFmtId="187" fontId="50" fillId="0" borderId="22" xfId="36" applyNumberFormat="1" applyFont="1" applyBorder="1" applyAlignment="1">
      <alignment horizontal="center"/>
    </xf>
    <xf numFmtId="187" fontId="50" fillId="0" borderId="18" xfId="36" applyNumberFormat="1" applyFont="1" applyBorder="1" applyAlignment="1">
      <alignment horizontal="center"/>
    </xf>
    <xf numFmtId="187" fontId="50" fillId="0" borderId="48" xfId="36" applyNumberFormat="1" applyFont="1" applyBorder="1" applyAlignment="1">
      <alignment horizontal="center"/>
    </xf>
    <xf numFmtId="187" fontId="50" fillId="0" borderId="49" xfId="36" applyNumberFormat="1" applyFont="1" applyBorder="1" applyAlignment="1">
      <alignment horizontal="center"/>
    </xf>
    <xf numFmtId="187" fontId="50" fillId="0" borderId="50" xfId="36" applyNumberFormat="1" applyFont="1" applyBorder="1" applyAlignment="1">
      <alignment horizontal="center"/>
    </xf>
    <xf numFmtId="187" fontId="50" fillId="0" borderId="31" xfId="36" applyNumberFormat="1" applyFont="1" applyBorder="1" applyAlignment="1">
      <alignment horizontal="center" vertical="center"/>
    </xf>
    <xf numFmtId="187" fontId="50" fillId="0" borderId="24" xfId="36" applyNumberFormat="1" applyFont="1" applyBorder="1" applyAlignment="1">
      <alignment horizontal="center" vertical="center"/>
    </xf>
    <xf numFmtId="187" fontId="50" fillId="0" borderId="15" xfId="36" applyNumberFormat="1" applyFont="1" applyBorder="1" applyAlignment="1">
      <alignment horizontal="center"/>
    </xf>
    <xf numFmtId="187" fontId="50" fillId="0" borderId="16" xfId="36" applyNumberFormat="1" applyFont="1" applyBorder="1" applyAlignment="1">
      <alignment horizontal="center"/>
    </xf>
    <xf numFmtId="187" fontId="49" fillId="0" borderId="0" xfId="36" applyNumberFormat="1" applyFont="1" applyAlignment="1">
      <alignment/>
    </xf>
    <xf numFmtId="49" fontId="50" fillId="0" borderId="31" xfId="36" applyNumberFormat="1" applyFont="1" applyBorder="1" applyAlignment="1">
      <alignment horizontal="center" vertical="center"/>
    </xf>
    <xf numFmtId="49" fontId="50" fillId="0" borderId="32" xfId="36" applyNumberFormat="1" applyFont="1" applyBorder="1" applyAlignment="1">
      <alignment horizontal="center" vertical="center"/>
    </xf>
    <xf numFmtId="187" fontId="49" fillId="0" borderId="0" xfId="36" applyNumberFormat="1" applyFont="1" applyAlignment="1">
      <alignment horizontal="center"/>
    </xf>
    <xf numFmtId="187" fontId="49" fillId="0" borderId="16" xfId="36" applyNumberFormat="1" applyFont="1" applyBorder="1" applyAlignment="1">
      <alignment horizontal="center"/>
    </xf>
    <xf numFmtId="187" fontId="50" fillId="0" borderId="18" xfId="36" applyNumberFormat="1" applyFont="1" applyBorder="1" applyAlignment="1">
      <alignment horizontal="left"/>
    </xf>
    <xf numFmtId="187" fontId="50" fillId="0" borderId="16" xfId="36" applyNumberFormat="1" applyFont="1" applyBorder="1" applyAlignment="1">
      <alignment horizontal="left"/>
    </xf>
    <xf numFmtId="187" fontId="49" fillId="0" borderId="0" xfId="36" applyNumberFormat="1" applyFont="1" applyAlignment="1">
      <alignment horizontal="left"/>
    </xf>
    <xf numFmtId="43" fontId="50" fillId="0" borderId="34" xfId="36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49" fontId="51" fillId="0" borderId="23" xfId="0" applyNumberFormat="1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1" fillId="0" borderId="23" xfId="0" applyFont="1" applyBorder="1" applyAlignment="1">
      <alignment horizontal="left"/>
    </xf>
    <xf numFmtId="0" fontId="51" fillId="0" borderId="51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7" fillId="0" borderId="23" xfId="0" applyFont="1" applyBorder="1" applyAlignment="1">
      <alignment horizontal="center"/>
    </xf>
    <xf numFmtId="0" fontId="51" fillId="0" borderId="41" xfId="0" applyFont="1" applyBorder="1" applyAlignment="1">
      <alignment horizontal="left"/>
    </xf>
    <xf numFmtId="0" fontId="51" fillId="0" borderId="42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0" fontId="51" fillId="0" borderId="53" xfId="0" applyFont="1" applyBorder="1" applyAlignment="1">
      <alignment horizontal="center"/>
    </xf>
    <xf numFmtId="49" fontId="57" fillId="0" borderId="23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63" fillId="0" borderId="21" xfId="0" applyFont="1" applyBorder="1" applyAlignment="1">
      <alignment/>
    </xf>
    <xf numFmtId="0" fontId="63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2</xdr:row>
      <xdr:rowOff>85725</xdr:rowOff>
    </xdr:to>
    <xdr:pic>
      <xdr:nvPicPr>
        <xdr:cNvPr id="1" name="Picture 1" descr="ผลการค้นหารูปภาพสำหรับ ครุฑ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4</xdr:row>
      <xdr:rowOff>9525</xdr:rowOff>
    </xdr:from>
    <xdr:to>
      <xdr:col>2</xdr:col>
      <xdr:colOff>790575</xdr:colOff>
      <xdr:row>32</xdr:row>
      <xdr:rowOff>28575</xdr:rowOff>
    </xdr:to>
    <xdr:sp>
      <xdr:nvSpPr>
        <xdr:cNvPr id="1" name="ตัวเชื่อมต่อตรง 2"/>
        <xdr:cNvSpPr>
          <a:spLocks/>
        </xdr:cNvSpPr>
      </xdr:nvSpPr>
      <xdr:spPr>
        <a:xfrm rot="16200000" flipH="1">
          <a:off x="5457825" y="1000125"/>
          <a:ext cx="38100" cy="695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790575</xdr:colOff>
      <xdr:row>32</xdr:row>
      <xdr:rowOff>19050</xdr:rowOff>
    </xdr:to>
    <xdr:sp>
      <xdr:nvSpPr>
        <xdr:cNvPr id="2" name="ตัวเชื่อมต่อตรง 3"/>
        <xdr:cNvSpPr>
          <a:spLocks/>
        </xdr:cNvSpPr>
      </xdr:nvSpPr>
      <xdr:spPr>
        <a:xfrm rot="16200000" flipH="1">
          <a:off x="6467475" y="990600"/>
          <a:ext cx="38100" cy="695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9</xdr:row>
      <xdr:rowOff>200025</xdr:rowOff>
    </xdr:from>
    <xdr:to>
      <xdr:col>9</xdr:col>
      <xdr:colOff>38100</xdr:colOff>
      <xdr:row>13</xdr:row>
      <xdr:rowOff>85725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6057900" y="2552700"/>
          <a:ext cx="133350" cy="1066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2">
      <selection activeCell="H37" sqref="H37"/>
    </sheetView>
  </sheetViews>
  <sheetFormatPr defaultColWidth="9.140625" defaultRowHeight="21.75" customHeight="1"/>
  <cols>
    <col min="1" max="16384" width="9.00390625" style="148" customWidth="1"/>
  </cols>
  <sheetData>
    <row r="1" spans="1:9" ht="21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</row>
    <row r="2" spans="1:9" ht="21.75" customHeight="1">
      <c r="A2" s="200"/>
      <c r="B2" s="200"/>
      <c r="C2" s="200"/>
      <c r="D2" s="200"/>
      <c r="E2" s="200"/>
      <c r="F2" s="200"/>
      <c r="G2" s="200"/>
      <c r="H2" s="200"/>
      <c r="I2" s="200"/>
    </row>
    <row r="3" ht="21.75" customHeight="1">
      <c r="A3" s="148" t="s">
        <v>1</v>
      </c>
    </row>
    <row r="4" spans="1:7" ht="21.75" customHeight="1">
      <c r="A4" s="278" t="s">
        <v>473</v>
      </c>
      <c r="B4" s="278"/>
      <c r="C4" s="278"/>
      <c r="D4" s="278"/>
      <c r="E4" s="278"/>
      <c r="F4" s="278"/>
      <c r="G4" s="278"/>
    </row>
    <row r="5" ht="21.75" customHeight="1">
      <c r="A5" s="148" t="s">
        <v>474</v>
      </c>
    </row>
    <row r="6" spans="1:9" ht="21.75" customHeight="1">
      <c r="A6" s="149"/>
      <c r="B6" s="149"/>
      <c r="C6" s="149"/>
      <c r="D6" s="149"/>
      <c r="E6" s="149"/>
      <c r="F6" s="149"/>
      <c r="G6" s="149"/>
      <c r="H6" s="149"/>
      <c r="I6" s="149"/>
    </row>
    <row r="7" ht="21.75" customHeight="1">
      <c r="A7" s="148" t="s">
        <v>2</v>
      </c>
    </row>
    <row r="8" ht="16.5" customHeight="1"/>
    <row r="9" ht="21.75" customHeight="1">
      <c r="B9" s="150" t="s">
        <v>201</v>
      </c>
    </row>
    <row r="10" ht="21.75" customHeight="1">
      <c r="B10" s="148" t="s">
        <v>3</v>
      </c>
    </row>
    <row r="11" ht="21.75" customHeight="1">
      <c r="A11" s="148" t="s">
        <v>202</v>
      </c>
    </row>
    <row r="12" spans="1:12" ht="21.75" customHeight="1">
      <c r="A12" s="148" t="s">
        <v>4</v>
      </c>
      <c r="L12" s="148" t="s">
        <v>196</v>
      </c>
    </row>
    <row r="13" ht="9" customHeight="1"/>
    <row r="14" ht="21.75" customHeight="1">
      <c r="B14" s="150" t="s">
        <v>203</v>
      </c>
    </row>
    <row r="15" ht="21.75" customHeight="1">
      <c r="B15" s="148" t="s">
        <v>475</v>
      </c>
    </row>
    <row r="16" ht="21.75" customHeight="1">
      <c r="A16" s="148" t="s">
        <v>204</v>
      </c>
    </row>
    <row r="17" ht="6.75" customHeight="1"/>
    <row r="18" spans="2:9" ht="21.75" customHeight="1">
      <c r="B18" s="150" t="s">
        <v>205</v>
      </c>
      <c r="I18" s="148" t="s">
        <v>196</v>
      </c>
    </row>
    <row r="19" ht="21.75" customHeight="1">
      <c r="B19" s="148" t="s">
        <v>305</v>
      </c>
    </row>
    <row r="20" ht="21.75" customHeight="1">
      <c r="A20" s="148" t="s">
        <v>306</v>
      </c>
    </row>
    <row r="21" ht="8.25" customHeight="1"/>
    <row r="22" ht="6.75" customHeight="1"/>
    <row r="23" spans="6:9" ht="21.75" customHeight="1">
      <c r="F23" s="277" t="s">
        <v>413</v>
      </c>
      <c r="G23" s="277"/>
      <c r="H23" s="277"/>
      <c r="I23" s="277"/>
    </row>
    <row r="24" spans="6:9" ht="21.75" customHeight="1">
      <c r="F24" s="277" t="s">
        <v>414</v>
      </c>
      <c r="G24" s="277"/>
      <c r="H24" s="277"/>
      <c r="I24" s="277"/>
    </row>
    <row r="26" ht="3.75" customHeight="1">
      <c r="D26" s="151"/>
    </row>
    <row r="27" spans="6:9" ht="21.75" customHeight="1">
      <c r="F27" s="277" t="s">
        <v>241</v>
      </c>
      <c r="G27" s="277"/>
      <c r="H27" s="277"/>
      <c r="I27" s="277"/>
    </row>
    <row r="28" spans="6:9" ht="21.75" customHeight="1">
      <c r="F28" s="277" t="s">
        <v>307</v>
      </c>
      <c r="G28" s="277"/>
      <c r="H28" s="277"/>
      <c r="I28" s="277"/>
    </row>
    <row r="29" ht="21.75" customHeight="1">
      <c r="B29" s="148" t="s">
        <v>206</v>
      </c>
    </row>
    <row r="30" ht="27.75" customHeight="1"/>
    <row r="31" spans="2:5" ht="21.75" customHeight="1">
      <c r="B31" s="278" t="s">
        <v>477</v>
      </c>
      <c r="C31" s="278"/>
      <c r="D31" s="278"/>
      <c r="E31" s="278"/>
    </row>
    <row r="32" spans="1:9" ht="21.75" customHeight="1">
      <c r="A32" s="277" t="s">
        <v>476</v>
      </c>
      <c r="B32" s="277"/>
      <c r="C32" s="277"/>
      <c r="D32" s="277"/>
      <c r="E32" s="277"/>
      <c r="F32" s="277"/>
      <c r="G32" s="277"/>
      <c r="H32" s="277"/>
      <c r="I32" s="277"/>
    </row>
    <row r="33" spans="1:9" ht="21.75" customHeight="1">
      <c r="A33" s="277" t="s">
        <v>5</v>
      </c>
      <c r="B33" s="277"/>
      <c r="C33" s="277"/>
      <c r="D33" s="277"/>
      <c r="E33" s="277"/>
      <c r="F33" s="277"/>
      <c r="G33" s="277"/>
      <c r="H33" s="277"/>
      <c r="I33" s="277"/>
    </row>
    <row r="34" spans="1:9" ht="21.75" customHeight="1">
      <c r="A34" s="268"/>
      <c r="B34" s="268"/>
      <c r="C34" s="268"/>
      <c r="D34" s="268"/>
      <c r="E34" s="268"/>
      <c r="F34" s="268"/>
      <c r="G34" s="268"/>
      <c r="H34" s="268"/>
      <c r="I34" s="268"/>
    </row>
    <row r="35" spans="2:9" ht="21.75" customHeight="1">
      <c r="B35" s="148" t="s">
        <v>207</v>
      </c>
      <c r="F35" s="152"/>
      <c r="G35" s="152"/>
      <c r="H35" s="152"/>
      <c r="I35" s="152"/>
    </row>
    <row r="36" spans="3:9" ht="21.75" customHeight="1">
      <c r="C36" s="148" t="s">
        <v>210</v>
      </c>
      <c r="F36" s="152"/>
      <c r="G36" s="152"/>
      <c r="H36" s="152"/>
      <c r="I36" s="152"/>
    </row>
    <row r="37" spans="3:9" ht="21.75" customHeight="1">
      <c r="C37" s="148" t="s">
        <v>211</v>
      </c>
      <c r="F37" s="152"/>
      <c r="G37" s="152"/>
      <c r="H37" s="152"/>
      <c r="I37" s="152"/>
    </row>
    <row r="38" spans="6:9" ht="21.75" customHeight="1">
      <c r="F38" s="196"/>
      <c r="G38" s="196"/>
      <c r="H38" s="196"/>
      <c r="I38" s="196"/>
    </row>
    <row r="40" spans="1:5" ht="21.75" customHeight="1">
      <c r="A40" s="277" t="s">
        <v>208</v>
      </c>
      <c r="B40" s="277"/>
      <c r="C40" s="277"/>
      <c r="D40" s="277"/>
      <c r="E40" s="277"/>
    </row>
    <row r="41" spans="1:5" ht="21.75" customHeight="1">
      <c r="A41" s="153" t="s">
        <v>209</v>
      </c>
      <c r="B41" s="153"/>
      <c r="C41" s="153"/>
      <c r="D41" s="153"/>
      <c r="E41" s="153"/>
    </row>
  </sheetData>
  <sheetProtection/>
  <mergeCells count="12">
    <mergeCell ref="A1:I1"/>
    <mergeCell ref="F27:I27"/>
    <mergeCell ref="F28:I28"/>
    <mergeCell ref="A40:E40"/>
    <mergeCell ref="A4:G4"/>
    <mergeCell ref="B31:E31"/>
    <mergeCell ref="F32:I32"/>
    <mergeCell ref="A32:E32"/>
    <mergeCell ref="A33:E33"/>
    <mergeCell ref="F33:I33"/>
    <mergeCell ref="F24:I24"/>
    <mergeCell ref="F23:I23"/>
  </mergeCells>
  <printOptions/>
  <pageMargins left="0.9055118110236221" right="0.11811023622047245" top="0.15748031496062992" bottom="0" header="0.31496062992125984" footer="0.31496062992125984"/>
  <pageSetup horizontalDpi="1200" verticalDpi="12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37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7" sqref="P27"/>
    </sheetView>
  </sheetViews>
  <sheetFormatPr defaultColWidth="9.140625" defaultRowHeight="15"/>
  <cols>
    <col min="1" max="1" width="12.28125" style="20" customWidth="1"/>
    <col min="2" max="2" width="24.140625" style="19" customWidth="1"/>
    <col min="3" max="3" width="19.00390625" style="19" customWidth="1"/>
    <col min="4" max="4" width="14.421875" style="19" customWidth="1"/>
    <col min="5" max="5" width="24.421875" style="19" customWidth="1"/>
    <col min="6" max="6" width="27.421875" style="19" customWidth="1"/>
    <col min="7" max="7" width="24.421875" style="19" customWidth="1"/>
    <col min="8" max="8" width="28.28125" style="19" customWidth="1"/>
    <col min="9" max="11" width="15.140625" style="19" customWidth="1"/>
    <col min="12" max="14" width="14.7109375" style="19" customWidth="1"/>
    <col min="15" max="15" width="19.28125" style="19" customWidth="1"/>
    <col min="16" max="17" width="15.7109375" style="19" customWidth="1"/>
    <col min="18" max="18" width="20.00390625" style="19" customWidth="1"/>
    <col min="19" max="19" width="14.8515625" style="19" customWidth="1"/>
    <col min="20" max="20" width="18.7109375" style="19" customWidth="1"/>
    <col min="21" max="21" width="20.140625" style="19" customWidth="1"/>
    <col min="22" max="22" width="14.7109375" style="19" customWidth="1"/>
    <col min="23" max="23" width="16.7109375" style="19" customWidth="1"/>
    <col min="24" max="24" width="17.57421875" style="19" customWidth="1"/>
    <col min="25" max="25" width="15.28125" style="19" customWidth="1"/>
    <col min="26" max="26" width="15.421875" style="19" customWidth="1"/>
    <col min="27" max="27" width="32.00390625" style="19" customWidth="1"/>
    <col min="28" max="28" width="23.28125" style="19" customWidth="1"/>
    <col min="29" max="29" width="13.421875" style="19" customWidth="1"/>
    <col min="30" max="30" width="23.28125" style="19" customWidth="1"/>
    <col min="31" max="31" width="33.421875" style="19" customWidth="1"/>
    <col min="32" max="32" width="29.28125" style="19" customWidth="1"/>
    <col min="33" max="33" width="30.28125" style="19" customWidth="1"/>
    <col min="34" max="34" width="15.140625" style="19" customWidth="1"/>
    <col min="35" max="35" width="17.421875" style="19" customWidth="1"/>
    <col min="36" max="37" width="18.7109375" style="19" customWidth="1"/>
    <col min="38" max="42" width="17.421875" style="19" customWidth="1"/>
    <col min="43" max="43" width="14.140625" style="19" customWidth="1"/>
    <col min="44" max="44" width="13.421875" style="19" customWidth="1"/>
    <col min="45" max="45" width="12.421875" style="19" customWidth="1"/>
    <col min="46" max="50" width="15.7109375" style="19" customWidth="1"/>
    <col min="51" max="51" width="20.140625" style="19" customWidth="1"/>
    <col min="52" max="52" width="17.421875" style="19" customWidth="1"/>
    <col min="53" max="53" width="16.7109375" style="19" customWidth="1"/>
    <col min="54" max="54" width="18.421875" style="19" customWidth="1"/>
    <col min="55" max="55" width="24.57421875" style="19" customWidth="1"/>
    <col min="56" max="56" width="22.28125" style="19" customWidth="1"/>
    <col min="57" max="16384" width="9.00390625" style="19" customWidth="1"/>
  </cols>
  <sheetData>
    <row r="1" spans="1:56" s="18" customFormat="1" ht="23.25">
      <c r="A1" s="20"/>
      <c r="B1" s="236" t="s">
        <v>134</v>
      </c>
      <c r="C1" s="236" t="s">
        <v>14</v>
      </c>
      <c r="D1" s="236" t="s">
        <v>366</v>
      </c>
      <c r="E1" s="236" t="s">
        <v>15</v>
      </c>
      <c r="F1" s="236" t="s">
        <v>368</v>
      </c>
      <c r="G1" s="236" t="s">
        <v>367</v>
      </c>
      <c r="H1" s="236" t="s">
        <v>369</v>
      </c>
      <c r="I1" s="236" t="s">
        <v>447</v>
      </c>
      <c r="J1" s="236" t="s">
        <v>450</v>
      </c>
      <c r="K1" s="236" t="s">
        <v>370</v>
      </c>
      <c r="L1" s="236" t="s">
        <v>370</v>
      </c>
      <c r="O1" s="18" t="s">
        <v>240</v>
      </c>
      <c r="P1" s="18" t="s">
        <v>324</v>
      </c>
      <c r="Q1" s="18" t="s">
        <v>371</v>
      </c>
      <c r="R1" s="246" t="s">
        <v>397</v>
      </c>
      <c r="S1" s="246" t="s">
        <v>386</v>
      </c>
      <c r="T1" s="247" t="s">
        <v>398</v>
      </c>
      <c r="U1" s="247" t="s">
        <v>399</v>
      </c>
      <c r="V1" s="18" t="s">
        <v>381</v>
      </c>
      <c r="W1" s="18" t="s">
        <v>422</v>
      </c>
      <c r="X1" s="247" t="s">
        <v>400</v>
      </c>
      <c r="Y1" s="247" t="s">
        <v>387</v>
      </c>
      <c r="Z1" s="18" t="s">
        <v>401</v>
      </c>
      <c r="AA1" s="18" t="s">
        <v>46</v>
      </c>
      <c r="AB1" s="18" t="s">
        <v>388</v>
      </c>
      <c r="AC1" s="18" t="s">
        <v>47</v>
      </c>
      <c r="AD1" s="18" t="s">
        <v>389</v>
      </c>
      <c r="AE1" s="18" t="s">
        <v>390</v>
      </c>
      <c r="AF1" s="18" t="s">
        <v>391</v>
      </c>
      <c r="AG1" s="18" t="s">
        <v>392</v>
      </c>
      <c r="AH1" s="18" t="s">
        <v>393</v>
      </c>
      <c r="AK1" s="18" t="s">
        <v>124</v>
      </c>
      <c r="AL1" s="18" t="s">
        <v>394</v>
      </c>
      <c r="AM1" s="19" t="s">
        <v>395</v>
      </c>
      <c r="AN1" s="18" t="s">
        <v>396</v>
      </c>
      <c r="AO1" s="18" t="s">
        <v>49</v>
      </c>
      <c r="AP1" s="247" t="s">
        <v>190</v>
      </c>
      <c r="AQ1" s="18" t="s">
        <v>173</v>
      </c>
      <c r="AR1" s="18" t="s">
        <v>125</v>
      </c>
      <c r="AS1" s="246" t="s">
        <v>126</v>
      </c>
      <c r="AT1" s="18" t="s">
        <v>174</v>
      </c>
      <c r="AU1" s="18" t="s">
        <v>175</v>
      </c>
      <c r="AV1" s="18" t="s">
        <v>176</v>
      </c>
      <c r="AW1" s="41" t="s">
        <v>417</v>
      </c>
      <c r="AZ1" s="234" t="s">
        <v>372</v>
      </c>
      <c r="BA1" s="238" t="s">
        <v>373</v>
      </c>
      <c r="BB1" s="238" t="s">
        <v>374</v>
      </c>
      <c r="BC1" s="238" t="s">
        <v>376</v>
      </c>
      <c r="BD1" s="241" t="s">
        <v>377</v>
      </c>
    </row>
    <row r="2" spans="1:54" s="18" customFormat="1" ht="23.25">
      <c r="A2" s="248" t="s">
        <v>427</v>
      </c>
      <c r="B2" s="235"/>
      <c r="C2" s="235"/>
      <c r="D2" s="235">
        <v>390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49"/>
      <c r="T2" s="235"/>
      <c r="U2" s="235"/>
      <c r="V2" s="235"/>
      <c r="W2" s="235"/>
      <c r="X2" s="235"/>
      <c r="Y2" s="235"/>
      <c r="Z2" s="235"/>
      <c r="AA2" s="235">
        <v>8566.5</v>
      </c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50"/>
      <c r="AN2" s="235">
        <v>28769</v>
      </c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19">
        <f aca="true" t="shared" si="0" ref="AZ2:AZ23">SUM(O2:AY2)</f>
        <v>37335.5</v>
      </c>
      <c r="BA2" s="19">
        <f aca="true" t="shared" si="1" ref="BA2:BA23">SUM(B2:AY2)-BB2-BC2-BD2</f>
        <v>37725.5</v>
      </c>
      <c r="BB2" s="18">
        <f aca="true" t="shared" si="2" ref="BB2:BB23">E2+F2</f>
        <v>0</v>
      </c>
    </row>
    <row r="3" spans="1:54" ht="23.25">
      <c r="A3" s="248" t="s">
        <v>428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>
        <v>26.73</v>
      </c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19">
        <f t="shared" si="0"/>
        <v>26.73</v>
      </c>
      <c r="BA3" s="19">
        <f t="shared" si="1"/>
        <v>26.73</v>
      </c>
      <c r="BB3" s="18">
        <f t="shared" si="2"/>
        <v>0</v>
      </c>
    </row>
    <row r="4" spans="1:54" ht="23.25">
      <c r="A4" s="248" t="s">
        <v>429</v>
      </c>
      <c r="B4" s="250"/>
      <c r="C4" s="250"/>
      <c r="D4" s="250">
        <v>289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>
        <v>8452</v>
      </c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19">
        <f t="shared" si="0"/>
        <v>8452</v>
      </c>
      <c r="BA4" s="19">
        <f t="shared" si="1"/>
        <v>8741</v>
      </c>
      <c r="BB4" s="18">
        <f t="shared" si="2"/>
        <v>0</v>
      </c>
    </row>
    <row r="5" spans="1:54" ht="23.25">
      <c r="A5" s="248" t="s">
        <v>430</v>
      </c>
      <c r="B5" s="250"/>
      <c r="C5" s="250"/>
      <c r="D5" s="250">
        <v>452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>
        <v>138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19">
        <f t="shared" si="0"/>
        <v>138</v>
      </c>
      <c r="BA5" s="19">
        <f t="shared" si="1"/>
        <v>590</v>
      </c>
      <c r="BB5" s="18">
        <f t="shared" si="2"/>
        <v>0</v>
      </c>
    </row>
    <row r="6" spans="1:54" ht="23.25">
      <c r="A6" s="248" t="s">
        <v>431</v>
      </c>
      <c r="B6" s="250"/>
      <c r="C6" s="250"/>
      <c r="D6" s="250">
        <v>2526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>
        <v>100</v>
      </c>
      <c r="W6" s="250"/>
      <c r="X6" s="250"/>
      <c r="Y6" s="250"/>
      <c r="Z6" s="250"/>
      <c r="AA6" s="250">
        <v>97</v>
      </c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19">
        <f t="shared" si="0"/>
        <v>197</v>
      </c>
      <c r="BA6" s="19">
        <f t="shared" si="1"/>
        <v>2723</v>
      </c>
      <c r="BB6" s="18">
        <f t="shared" si="2"/>
        <v>0</v>
      </c>
    </row>
    <row r="7" spans="1:54" ht="23.25">
      <c r="A7" s="248" t="s">
        <v>435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>
        <v>100</v>
      </c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19">
        <f t="shared" si="0"/>
        <v>100</v>
      </c>
      <c r="BA7" s="19">
        <f t="shared" si="1"/>
        <v>100</v>
      </c>
      <c r="BB7" s="18">
        <f t="shared" si="2"/>
        <v>0</v>
      </c>
    </row>
    <row r="8" spans="1:54" ht="23.25">
      <c r="A8" s="248" t="s">
        <v>436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>
        <v>100</v>
      </c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19">
        <f t="shared" si="0"/>
        <v>100</v>
      </c>
      <c r="BA8" s="19">
        <f t="shared" si="1"/>
        <v>100</v>
      </c>
      <c r="BB8" s="18">
        <f t="shared" si="2"/>
        <v>0</v>
      </c>
    </row>
    <row r="9" spans="1:54" ht="23.25">
      <c r="A9" s="248" t="s">
        <v>437</v>
      </c>
      <c r="B9" s="250"/>
      <c r="C9" s="250"/>
      <c r="D9" s="250">
        <v>1533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>
        <v>120</v>
      </c>
      <c r="T9" s="250"/>
      <c r="U9" s="250"/>
      <c r="V9" s="250"/>
      <c r="W9" s="250"/>
      <c r="X9" s="250"/>
      <c r="Y9" s="250"/>
      <c r="Z9" s="250"/>
      <c r="AA9" s="250">
        <v>10541</v>
      </c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19">
        <f t="shared" si="0"/>
        <v>10661</v>
      </c>
      <c r="BA9" s="19">
        <f t="shared" si="1"/>
        <v>12194</v>
      </c>
      <c r="BB9" s="18">
        <f t="shared" si="2"/>
        <v>0</v>
      </c>
    </row>
    <row r="10" spans="1:54" ht="23.25">
      <c r="A10" s="248" t="s">
        <v>438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>
        <v>41.91</v>
      </c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19">
        <f t="shared" si="0"/>
        <v>41.91</v>
      </c>
      <c r="BA10" s="19">
        <f t="shared" si="1"/>
        <v>41.91</v>
      </c>
      <c r="BB10" s="18">
        <f t="shared" si="2"/>
        <v>0</v>
      </c>
    </row>
    <row r="11" spans="1:54" ht="23.25">
      <c r="A11" s="248" t="s">
        <v>439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>
        <v>42202.3</v>
      </c>
      <c r="AF11" s="250">
        <v>960646.67</v>
      </c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19">
        <f t="shared" si="0"/>
        <v>1002848.9700000001</v>
      </c>
      <c r="BA11" s="19">
        <f t="shared" si="1"/>
        <v>1002848.9700000001</v>
      </c>
      <c r="BB11" s="18">
        <f t="shared" si="2"/>
        <v>0</v>
      </c>
    </row>
    <row r="12" spans="1:54" ht="23.25">
      <c r="A12" s="248" t="s">
        <v>445</v>
      </c>
      <c r="B12" s="250"/>
      <c r="C12" s="250"/>
      <c r="D12" s="250">
        <v>332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>
        <v>6028</v>
      </c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19">
        <f t="shared" si="0"/>
        <v>6028</v>
      </c>
      <c r="BA12" s="19">
        <f t="shared" si="1"/>
        <v>6360</v>
      </c>
      <c r="BB12" s="18">
        <f t="shared" si="2"/>
        <v>0</v>
      </c>
    </row>
    <row r="13" spans="1:54" ht="23.25">
      <c r="A13" s="248" t="s">
        <v>446</v>
      </c>
      <c r="B13" s="250"/>
      <c r="C13" s="250"/>
      <c r="D13" s="250">
        <v>20</v>
      </c>
      <c r="E13" s="250"/>
      <c r="F13" s="250"/>
      <c r="G13" s="250"/>
      <c r="H13" s="250"/>
      <c r="I13" s="250">
        <v>1431.77</v>
      </c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>
        <v>4886</v>
      </c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19">
        <f t="shared" si="0"/>
        <v>4886</v>
      </c>
      <c r="BA13" s="19">
        <f t="shared" si="1"/>
        <v>6337.77</v>
      </c>
      <c r="BB13" s="18">
        <f t="shared" si="2"/>
        <v>0</v>
      </c>
    </row>
    <row r="14" spans="1:54" ht="23.25">
      <c r="A14" s="248" t="s">
        <v>448</v>
      </c>
      <c r="B14" s="250"/>
      <c r="C14" s="250"/>
      <c r="D14" s="250">
        <v>286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>
        <v>8926</v>
      </c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19">
        <f t="shared" si="0"/>
        <v>8926</v>
      </c>
      <c r="BA14" s="19">
        <f t="shared" si="1"/>
        <v>9212</v>
      </c>
      <c r="BB14" s="18">
        <f t="shared" si="2"/>
        <v>0</v>
      </c>
    </row>
    <row r="15" spans="1:54" ht="23.25">
      <c r="A15" s="248" t="s">
        <v>449</v>
      </c>
      <c r="B15" s="250"/>
      <c r="C15" s="250"/>
      <c r="D15" s="250">
        <v>10</v>
      </c>
      <c r="E15" s="250"/>
      <c r="F15" s="250"/>
      <c r="G15" s="250"/>
      <c r="H15" s="250"/>
      <c r="I15" s="250"/>
      <c r="J15" s="250">
        <v>9000</v>
      </c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>
        <v>5997</v>
      </c>
      <c r="AB15" s="250"/>
      <c r="AC15" s="250"/>
      <c r="AD15" s="250"/>
      <c r="AE15" s="250">
        <v>19155.85</v>
      </c>
      <c r="AF15" s="250"/>
      <c r="AG15" s="250">
        <v>77665.15</v>
      </c>
      <c r="AH15" s="250"/>
      <c r="AI15" s="250"/>
      <c r="AJ15" s="250"/>
      <c r="AK15" s="250">
        <v>158727.24</v>
      </c>
      <c r="AL15" s="250"/>
      <c r="AM15" s="250"/>
      <c r="AN15" s="250">
        <v>15443</v>
      </c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19">
        <f t="shared" si="0"/>
        <v>276988.24</v>
      </c>
      <c r="BA15" s="19">
        <f t="shared" si="1"/>
        <v>285998.24</v>
      </c>
      <c r="BB15" s="18">
        <f t="shared" si="2"/>
        <v>0</v>
      </c>
    </row>
    <row r="16" spans="1:54" ht="23.25">
      <c r="A16" s="248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19">
        <f t="shared" si="0"/>
        <v>0</v>
      </c>
      <c r="BA16" s="19">
        <f t="shared" si="1"/>
        <v>0</v>
      </c>
      <c r="BB16" s="18">
        <f t="shared" si="2"/>
        <v>0</v>
      </c>
    </row>
    <row r="17" spans="1:54" ht="23.25">
      <c r="A17" s="248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19">
        <f t="shared" si="0"/>
        <v>0</v>
      </c>
      <c r="BA17" s="19">
        <f t="shared" si="1"/>
        <v>0</v>
      </c>
      <c r="BB17" s="18">
        <f t="shared" si="2"/>
        <v>0</v>
      </c>
    </row>
    <row r="18" spans="1:54" ht="23.25">
      <c r="A18" s="248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19">
        <f t="shared" si="0"/>
        <v>0</v>
      </c>
      <c r="BA18" s="19">
        <f t="shared" si="1"/>
        <v>0</v>
      </c>
      <c r="BB18" s="18">
        <f t="shared" si="2"/>
        <v>0</v>
      </c>
    </row>
    <row r="19" spans="1:54" ht="23.25">
      <c r="A19" s="248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19">
        <f t="shared" si="0"/>
        <v>0</v>
      </c>
      <c r="BA19" s="19">
        <f t="shared" si="1"/>
        <v>0</v>
      </c>
      <c r="BB19" s="18">
        <f t="shared" si="2"/>
        <v>0</v>
      </c>
    </row>
    <row r="20" spans="1:54" ht="23.25">
      <c r="A20" s="248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19">
        <f t="shared" si="0"/>
        <v>0</v>
      </c>
      <c r="BA20" s="19">
        <f t="shared" si="1"/>
        <v>0</v>
      </c>
      <c r="BB20" s="18">
        <f t="shared" si="2"/>
        <v>0</v>
      </c>
    </row>
    <row r="21" spans="1:54" ht="23.25">
      <c r="A21" s="248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19">
        <f t="shared" si="0"/>
        <v>0</v>
      </c>
      <c r="BA21" s="19">
        <f t="shared" si="1"/>
        <v>0</v>
      </c>
      <c r="BB21" s="18">
        <f t="shared" si="2"/>
        <v>0</v>
      </c>
    </row>
    <row r="22" spans="1:54" ht="23.25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19">
        <f t="shared" si="0"/>
        <v>0</v>
      </c>
      <c r="BA22" s="19">
        <f t="shared" si="1"/>
        <v>0</v>
      </c>
      <c r="BB22" s="18">
        <f t="shared" si="2"/>
        <v>0</v>
      </c>
    </row>
    <row r="23" spans="1:54" ht="23.25">
      <c r="A23" s="248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19">
        <f t="shared" si="0"/>
        <v>0</v>
      </c>
      <c r="BA23" s="19">
        <f t="shared" si="1"/>
        <v>0</v>
      </c>
      <c r="BB23" s="18">
        <f t="shared" si="2"/>
        <v>0</v>
      </c>
    </row>
    <row r="24" spans="1:51" ht="23.25">
      <c r="A24" s="248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</row>
    <row r="27" spans="2:56" ht="23.25">
      <c r="B27" s="237">
        <f aca="true" t="shared" si="3" ref="B27:AG27">SUM(B2:B24)</f>
        <v>0</v>
      </c>
      <c r="C27" s="237">
        <f t="shared" si="3"/>
        <v>0</v>
      </c>
      <c r="D27" s="237">
        <f t="shared" si="3"/>
        <v>5838</v>
      </c>
      <c r="E27" s="237">
        <f t="shared" si="3"/>
        <v>0</v>
      </c>
      <c r="F27" s="237">
        <f t="shared" si="3"/>
        <v>0</v>
      </c>
      <c r="G27" s="237">
        <f t="shared" si="3"/>
        <v>0</v>
      </c>
      <c r="H27" s="237">
        <f t="shared" si="3"/>
        <v>0</v>
      </c>
      <c r="I27" s="237">
        <f t="shared" si="3"/>
        <v>1431.77</v>
      </c>
      <c r="J27" s="237">
        <f t="shared" si="3"/>
        <v>9000</v>
      </c>
      <c r="K27" s="237">
        <f t="shared" si="3"/>
        <v>0</v>
      </c>
      <c r="L27" s="237">
        <f t="shared" si="3"/>
        <v>0</v>
      </c>
      <c r="M27" s="147">
        <f t="shared" si="3"/>
        <v>0</v>
      </c>
      <c r="N27" s="147">
        <f t="shared" si="3"/>
        <v>0</v>
      </c>
      <c r="O27" s="147">
        <f t="shared" si="3"/>
        <v>0</v>
      </c>
      <c r="P27" s="147">
        <f t="shared" si="3"/>
        <v>68.64</v>
      </c>
      <c r="Q27" s="147">
        <f t="shared" si="3"/>
        <v>0</v>
      </c>
      <c r="R27" s="147">
        <f t="shared" si="3"/>
        <v>0</v>
      </c>
      <c r="S27" s="147">
        <f t="shared" si="3"/>
        <v>120</v>
      </c>
      <c r="T27" s="147">
        <f t="shared" si="3"/>
        <v>0</v>
      </c>
      <c r="U27" s="147">
        <f t="shared" si="3"/>
        <v>0</v>
      </c>
      <c r="V27" s="147">
        <f t="shared" si="3"/>
        <v>200</v>
      </c>
      <c r="W27" s="147">
        <f t="shared" si="3"/>
        <v>0</v>
      </c>
      <c r="X27" s="147">
        <f t="shared" si="3"/>
        <v>0</v>
      </c>
      <c r="Y27" s="147">
        <f t="shared" si="3"/>
        <v>0</v>
      </c>
      <c r="Z27" s="147">
        <f t="shared" si="3"/>
        <v>0</v>
      </c>
      <c r="AA27" s="147">
        <f t="shared" si="3"/>
        <v>53731.5</v>
      </c>
      <c r="AB27" s="147">
        <f t="shared" si="3"/>
        <v>0</v>
      </c>
      <c r="AC27" s="147">
        <f t="shared" si="3"/>
        <v>0</v>
      </c>
      <c r="AD27" s="147">
        <f t="shared" si="3"/>
        <v>0</v>
      </c>
      <c r="AE27" s="147">
        <f t="shared" si="3"/>
        <v>61358.15</v>
      </c>
      <c r="AF27" s="147">
        <f t="shared" si="3"/>
        <v>960646.67</v>
      </c>
      <c r="AG27" s="147">
        <f t="shared" si="3"/>
        <v>77665.15</v>
      </c>
      <c r="AH27" s="147">
        <f aca="true" t="shared" si="4" ref="AH27:AX27">SUM(AH2:AH24)</f>
        <v>0</v>
      </c>
      <c r="AI27" s="147">
        <f t="shared" si="4"/>
        <v>0</v>
      </c>
      <c r="AJ27" s="147">
        <f t="shared" si="4"/>
        <v>0</v>
      </c>
      <c r="AK27" s="147">
        <f t="shared" si="4"/>
        <v>158727.24</v>
      </c>
      <c r="AL27" s="147">
        <f t="shared" si="4"/>
        <v>0</v>
      </c>
      <c r="AM27" s="147">
        <f t="shared" si="4"/>
        <v>0</v>
      </c>
      <c r="AN27" s="147">
        <f t="shared" si="4"/>
        <v>44212</v>
      </c>
      <c r="AO27" s="147">
        <f t="shared" si="4"/>
        <v>0</v>
      </c>
      <c r="AP27" s="147">
        <f t="shared" si="4"/>
        <v>0</v>
      </c>
      <c r="AQ27" s="147">
        <f t="shared" si="4"/>
        <v>0</v>
      </c>
      <c r="AR27" s="147">
        <f t="shared" si="4"/>
        <v>0</v>
      </c>
      <c r="AS27" s="147">
        <f t="shared" si="4"/>
        <v>0</v>
      </c>
      <c r="AT27" s="147">
        <f t="shared" si="4"/>
        <v>0</v>
      </c>
      <c r="AU27" s="147">
        <f t="shared" si="4"/>
        <v>0</v>
      </c>
      <c r="AV27" s="147">
        <f t="shared" si="4"/>
        <v>0</v>
      </c>
      <c r="AW27" s="147">
        <f t="shared" si="4"/>
        <v>0</v>
      </c>
      <c r="AX27" s="147">
        <f t="shared" si="4"/>
        <v>0</v>
      </c>
      <c r="AY27" s="19">
        <f>SUM(AY3:AY24)</f>
        <v>0</v>
      </c>
      <c r="AZ27" s="147"/>
      <c r="BA27" s="239">
        <f>SUM(BA2:BA23)</f>
        <v>1372999.12</v>
      </c>
      <c r="BB27" s="239">
        <f>SUM(BB2:BB23)</f>
        <v>0</v>
      </c>
      <c r="BC27" s="239">
        <f>SUM(BC2:BC23)</f>
        <v>0</v>
      </c>
      <c r="BD27" s="239">
        <f>SUM(BD2:BD23)</f>
        <v>0</v>
      </c>
    </row>
    <row r="28" spans="2:56" ht="23.25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Z28" s="147"/>
      <c r="BA28" s="147"/>
      <c r="BB28" s="147"/>
      <c r="BC28" s="147"/>
      <c r="BD28" s="147"/>
    </row>
    <row r="30" spans="2:56" ht="23.25">
      <c r="B30" s="145">
        <f>B27+0</f>
        <v>0</v>
      </c>
      <c r="C30" s="145">
        <f aca="true" t="shared" si="5" ref="C30:AR30">C27+0</f>
        <v>0</v>
      </c>
      <c r="D30" s="145">
        <f t="shared" si="5"/>
        <v>5838</v>
      </c>
      <c r="E30" s="145">
        <f t="shared" si="5"/>
        <v>0</v>
      </c>
      <c r="F30" s="145">
        <f t="shared" si="5"/>
        <v>0</v>
      </c>
      <c r="G30" s="145">
        <f t="shared" si="5"/>
        <v>0</v>
      </c>
      <c r="H30" s="145">
        <f t="shared" si="5"/>
        <v>0</v>
      </c>
      <c r="I30" s="145">
        <f t="shared" si="5"/>
        <v>1431.77</v>
      </c>
      <c r="J30" s="145">
        <f t="shared" si="5"/>
        <v>9000</v>
      </c>
      <c r="K30" s="145">
        <f t="shared" si="5"/>
        <v>0</v>
      </c>
      <c r="L30" s="145">
        <f t="shared" si="5"/>
        <v>0</v>
      </c>
      <c r="M30" s="145">
        <f t="shared" si="5"/>
        <v>0</v>
      </c>
      <c r="N30" s="145">
        <f t="shared" si="5"/>
        <v>0</v>
      </c>
      <c r="O30" s="145">
        <f t="shared" si="5"/>
        <v>0</v>
      </c>
      <c r="P30" s="145">
        <f t="shared" si="5"/>
        <v>68.64</v>
      </c>
      <c r="Q30" s="145">
        <f t="shared" si="5"/>
        <v>0</v>
      </c>
      <c r="R30" s="145">
        <f t="shared" si="5"/>
        <v>0</v>
      </c>
      <c r="S30" s="145">
        <f t="shared" si="5"/>
        <v>120</v>
      </c>
      <c r="T30" s="145">
        <f t="shared" si="5"/>
        <v>0</v>
      </c>
      <c r="U30" s="145">
        <f t="shared" si="5"/>
        <v>0</v>
      </c>
      <c r="V30" s="145">
        <f t="shared" si="5"/>
        <v>200</v>
      </c>
      <c r="W30" s="145">
        <f t="shared" si="5"/>
        <v>0</v>
      </c>
      <c r="X30" s="145">
        <f t="shared" si="5"/>
        <v>0</v>
      </c>
      <c r="Y30" s="145">
        <f t="shared" si="5"/>
        <v>0</v>
      </c>
      <c r="Z30" s="145">
        <f t="shared" si="5"/>
        <v>0</v>
      </c>
      <c r="AA30" s="145">
        <f t="shared" si="5"/>
        <v>53731.5</v>
      </c>
      <c r="AB30" s="145">
        <f t="shared" si="5"/>
        <v>0</v>
      </c>
      <c r="AC30" s="145">
        <f t="shared" si="5"/>
        <v>0</v>
      </c>
      <c r="AD30" s="145">
        <f t="shared" si="5"/>
        <v>0</v>
      </c>
      <c r="AE30" s="145">
        <f t="shared" si="5"/>
        <v>61358.15</v>
      </c>
      <c r="AF30" s="145">
        <f t="shared" si="5"/>
        <v>960646.67</v>
      </c>
      <c r="AG30" s="145">
        <f t="shared" si="5"/>
        <v>77665.15</v>
      </c>
      <c r="AH30" s="145">
        <f t="shared" si="5"/>
        <v>0</v>
      </c>
      <c r="AI30" s="145">
        <f t="shared" si="5"/>
        <v>0</v>
      </c>
      <c r="AJ30" s="145">
        <f t="shared" si="5"/>
        <v>0</v>
      </c>
      <c r="AK30" s="145">
        <f t="shared" si="5"/>
        <v>158727.24</v>
      </c>
      <c r="AL30" s="145">
        <f t="shared" si="5"/>
        <v>0</v>
      </c>
      <c r="AM30" s="145">
        <f t="shared" si="5"/>
        <v>0</v>
      </c>
      <c r="AN30" s="145">
        <f t="shared" si="5"/>
        <v>44212</v>
      </c>
      <c r="AO30" s="145">
        <f t="shared" si="5"/>
        <v>0</v>
      </c>
      <c r="AP30" s="145">
        <f t="shared" si="5"/>
        <v>0</v>
      </c>
      <c r="AQ30" s="145">
        <f t="shared" si="5"/>
        <v>0</v>
      </c>
      <c r="AR30" s="145">
        <f t="shared" si="5"/>
        <v>0</v>
      </c>
      <c r="AS30" s="145">
        <f>AS27+0</f>
        <v>0</v>
      </c>
      <c r="AT30" s="145">
        <f aca="true" t="shared" si="6" ref="AT30:AY30">AT27+0</f>
        <v>0</v>
      </c>
      <c r="AU30" s="145">
        <f t="shared" si="6"/>
        <v>0</v>
      </c>
      <c r="AV30" s="145">
        <f t="shared" si="6"/>
        <v>0</v>
      </c>
      <c r="AW30" s="145">
        <f t="shared" si="6"/>
        <v>0</v>
      </c>
      <c r="AX30" s="145">
        <f t="shared" si="6"/>
        <v>0</v>
      </c>
      <c r="AY30" s="145">
        <f t="shared" si="6"/>
        <v>0</v>
      </c>
      <c r="AZ30" s="19">
        <f>SUM(AZ2:AZ23)</f>
        <v>1356729.35</v>
      </c>
      <c r="BA30" s="147">
        <f>SUM(B27:AT27)</f>
        <v>1372999.1199999999</v>
      </c>
      <c r="BC30" s="19">
        <f>AZ30-AZ27</f>
        <v>1356729.35</v>
      </c>
      <c r="BD30" s="19">
        <f>BA30-BA27</f>
        <v>0</v>
      </c>
    </row>
    <row r="31" spans="52:53" ht="23.25">
      <c r="AZ31" s="251"/>
      <c r="BA31" s="147"/>
    </row>
    <row r="32" spans="2:53" ht="23.25">
      <c r="B32" s="21"/>
      <c r="O32" s="21"/>
      <c r="AY32" s="19" t="s">
        <v>378</v>
      </c>
      <c r="AZ32" s="243">
        <f>AZ30</f>
        <v>1356729.35</v>
      </c>
      <c r="BA32" s="243">
        <f>BA27+BB27+BC27+BD27</f>
        <v>1372999.12</v>
      </c>
    </row>
    <row r="33" spans="2:53" ht="23.25">
      <c r="B33" s="21"/>
      <c r="O33" s="21"/>
      <c r="AZ33" s="244"/>
      <c r="BA33" s="244"/>
    </row>
    <row r="34" ht="23.25">
      <c r="AY34" s="147"/>
    </row>
    <row r="35" spans="51:53" ht="23.25">
      <c r="AY35" s="147" t="s">
        <v>375</v>
      </c>
      <c r="AZ35" s="242">
        <f>AZ32+0</f>
        <v>1356729.35</v>
      </c>
      <c r="BA35" s="242">
        <f>BA32+0</f>
        <v>1372999.12</v>
      </c>
    </row>
    <row r="36" spans="7:52" ht="23.25">
      <c r="G36" s="19" t="s">
        <v>353</v>
      </c>
      <c r="AZ36" s="147"/>
    </row>
    <row r="37" spans="9:53" ht="23.25">
      <c r="I37" s="19" t="s">
        <v>354</v>
      </c>
      <c r="AZ37" s="228"/>
      <c r="BA37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28">
      <selection activeCell="K39" sqref="K39"/>
    </sheetView>
  </sheetViews>
  <sheetFormatPr defaultColWidth="9.140625" defaultRowHeight="15"/>
  <cols>
    <col min="1" max="1" width="19.7109375" style="3" customWidth="1"/>
    <col min="2" max="2" width="1.7109375" style="3" customWidth="1"/>
    <col min="3" max="3" width="19.7109375" style="3" customWidth="1"/>
    <col min="4" max="4" width="1.7109375" style="3" customWidth="1"/>
    <col min="5" max="5" width="20.28125" style="41" customWidth="1"/>
    <col min="6" max="6" width="1.7109375" style="3" customWidth="1"/>
    <col min="7" max="7" width="1.7109375" style="23" customWidth="1"/>
    <col min="8" max="8" width="20.28125" style="23" customWidth="1"/>
    <col min="9" max="9" width="9.00390625" style="3" customWidth="1"/>
    <col min="10" max="10" width="17.28125" style="23" customWidth="1"/>
    <col min="11" max="12" width="9.00390625" style="3" customWidth="1"/>
    <col min="13" max="13" width="15.421875" style="3" customWidth="1"/>
    <col min="14" max="14" width="9.00390625" style="3" customWidth="1"/>
    <col min="15" max="15" width="11.421875" style="3" customWidth="1"/>
    <col min="16" max="16" width="12.8515625" style="3" customWidth="1"/>
    <col min="17" max="17" width="13.28125" style="3" customWidth="1"/>
    <col min="18" max="16384" width="9.00390625" style="3" customWidth="1"/>
  </cols>
  <sheetData>
    <row r="1" spans="1:10" s="1" customFormat="1" ht="23.25">
      <c r="A1" s="47" t="s">
        <v>6</v>
      </c>
      <c r="B1" s="47"/>
      <c r="C1" s="47"/>
      <c r="D1" s="13"/>
      <c r="E1" s="51" t="s">
        <v>144</v>
      </c>
      <c r="F1" s="47"/>
      <c r="G1" s="49"/>
      <c r="H1" s="49"/>
      <c r="J1" s="19"/>
    </row>
    <row r="2" spans="1:8" ht="31.5" thickBot="1">
      <c r="A2" s="48" t="s">
        <v>137</v>
      </c>
      <c r="B2" s="5"/>
      <c r="C2" s="5"/>
      <c r="D2" s="6"/>
      <c r="E2" s="103" t="s">
        <v>329</v>
      </c>
      <c r="F2" s="5"/>
      <c r="G2" s="50"/>
      <c r="H2" s="22"/>
    </row>
    <row r="3" spans="1:20" s="1" customFormat="1" ht="23.25">
      <c r="A3" s="1" t="s">
        <v>478</v>
      </c>
      <c r="E3" s="18"/>
      <c r="G3" s="65"/>
      <c r="H3" s="39">
        <v>20459751.99</v>
      </c>
      <c r="J3" s="19"/>
      <c r="M3" s="210"/>
      <c r="N3" s="19"/>
      <c r="O3" s="269"/>
      <c r="P3" s="19"/>
      <c r="Q3" s="19"/>
      <c r="R3" s="254"/>
      <c r="S3" s="19"/>
      <c r="T3" s="19"/>
    </row>
    <row r="4" spans="1:20" s="2" customFormat="1" ht="23.25">
      <c r="A4" s="2" t="s">
        <v>138</v>
      </c>
      <c r="E4" s="40"/>
      <c r="G4" s="91"/>
      <c r="H4" s="39"/>
      <c r="J4" s="39"/>
      <c r="M4" s="209"/>
      <c r="N4" s="1"/>
      <c r="O4" s="259"/>
      <c r="P4" s="1"/>
      <c r="Q4" s="19"/>
      <c r="R4" s="179"/>
      <c r="S4" s="19"/>
      <c r="T4" s="19"/>
    </row>
    <row r="5" spans="1:20" s="2" customFormat="1" ht="23.25">
      <c r="A5" s="92" t="s">
        <v>139</v>
      </c>
      <c r="C5" s="92" t="s">
        <v>140</v>
      </c>
      <c r="E5" s="93" t="s">
        <v>39</v>
      </c>
      <c r="G5" s="91"/>
      <c r="H5" s="39"/>
      <c r="J5" s="39"/>
      <c r="M5" s="209"/>
      <c r="N5" s="19"/>
      <c r="O5" s="20"/>
      <c r="P5" s="19"/>
      <c r="Q5" s="19"/>
      <c r="R5" s="259"/>
      <c r="S5" s="1"/>
      <c r="T5" s="19"/>
    </row>
    <row r="6" spans="1:20" s="1" customFormat="1" ht="23.25">
      <c r="A6" s="94"/>
      <c r="C6" s="94"/>
      <c r="E6" s="95"/>
      <c r="G6" s="66"/>
      <c r="H6" s="96"/>
      <c r="J6" s="19"/>
      <c r="M6" s="209"/>
      <c r="O6" s="259"/>
      <c r="Q6" s="19"/>
      <c r="R6" s="259"/>
      <c r="T6" s="19"/>
    </row>
    <row r="7" spans="1:20" s="2" customFormat="1" ht="23.25">
      <c r="A7" s="2" t="s">
        <v>141</v>
      </c>
      <c r="E7" s="40"/>
      <c r="G7" s="91"/>
      <c r="H7" s="97"/>
      <c r="J7" s="39"/>
      <c r="M7" s="209"/>
      <c r="N7" s="1"/>
      <c r="O7" s="259"/>
      <c r="P7" s="1"/>
      <c r="Q7" s="19"/>
      <c r="R7" s="259"/>
      <c r="S7" s="1"/>
      <c r="T7" s="19"/>
    </row>
    <row r="8" spans="1:20" s="2" customFormat="1" ht="23.25">
      <c r="A8" s="92" t="s">
        <v>142</v>
      </c>
      <c r="C8" s="92" t="s">
        <v>143</v>
      </c>
      <c r="E8" s="93" t="s">
        <v>39</v>
      </c>
      <c r="G8" s="91"/>
      <c r="H8" s="97"/>
      <c r="J8" s="39"/>
      <c r="M8" s="209"/>
      <c r="N8" s="1"/>
      <c r="O8" s="259"/>
      <c r="P8" s="1"/>
      <c r="Q8" s="19"/>
      <c r="R8" s="259"/>
      <c r="S8" s="1"/>
      <c r="T8" s="19"/>
    </row>
    <row r="9" spans="1:20" s="142" customFormat="1" ht="23.25">
      <c r="A9" s="98">
        <v>241565</v>
      </c>
      <c r="B9" s="221"/>
      <c r="C9" s="208" t="s">
        <v>345</v>
      </c>
      <c r="D9" s="221"/>
      <c r="E9" s="211">
        <v>21278.83</v>
      </c>
      <c r="G9" s="100"/>
      <c r="H9" s="95"/>
      <c r="J9" s="18"/>
      <c r="M9" s="209"/>
      <c r="N9" s="19"/>
      <c r="O9" s="259"/>
      <c r="P9" s="19"/>
      <c r="Q9" s="19"/>
      <c r="R9" s="20"/>
      <c r="S9" s="19"/>
      <c r="T9" s="19"/>
    </row>
    <row r="10" spans="1:20" s="202" customFormat="1" ht="23.25">
      <c r="A10" s="218">
        <v>241689</v>
      </c>
      <c r="B10" s="269"/>
      <c r="C10" s="99">
        <v>10076130</v>
      </c>
      <c r="D10" s="269"/>
      <c r="E10" s="95">
        <v>1200</v>
      </c>
      <c r="G10" s="100"/>
      <c r="H10" s="95"/>
      <c r="J10" s="18"/>
      <c r="M10" s="209"/>
      <c r="N10" s="1"/>
      <c r="O10" s="259"/>
      <c r="P10" s="1"/>
      <c r="Q10" s="19"/>
      <c r="R10" s="259"/>
      <c r="S10" s="1"/>
      <c r="T10" s="19"/>
    </row>
    <row r="11" spans="1:20" s="45" customFormat="1" ht="23.25">
      <c r="A11" s="98">
        <v>241757</v>
      </c>
      <c r="B11" s="1"/>
      <c r="C11" s="259">
        <v>10076192</v>
      </c>
      <c r="D11" s="1"/>
      <c r="E11" s="96">
        <v>198000</v>
      </c>
      <c r="G11" s="100"/>
      <c r="H11" s="95"/>
      <c r="J11" s="18"/>
      <c r="M11" s="209"/>
      <c r="N11" s="1"/>
      <c r="O11" s="259"/>
      <c r="P11" s="1"/>
      <c r="Q11" s="19"/>
      <c r="R11" s="259"/>
      <c r="S11" s="1"/>
      <c r="T11" s="19"/>
    </row>
    <row r="12" spans="1:20" s="106" customFormat="1" ht="23.25">
      <c r="A12" s="209">
        <v>241757</v>
      </c>
      <c r="B12" s="19"/>
      <c r="C12" s="275">
        <v>10076194</v>
      </c>
      <c r="D12" s="19"/>
      <c r="E12" s="96">
        <v>860.08</v>
      </c>
      <c r="G12" s="100"/>
      <c r="H12" s="95"/>
      <c r="J12" s="18"/>
      <c r="M12" s="209"/>
      <c r="N12" s="1"/>
      <c r="O12" s="259"/>
      <c r="P12" s="1"/>
      <c r="Q12" s="19"/>
      <c r="R12" s="259"/>
      <c r="S12" s="1"/>
      <c r="T12" s="19"/>
    </row>
    <row r="13" spans="1:20" s="45" customFormat="1" ht="23.25">
      <c r="A13" s="274">
        <v>241757</v>
      </c>
      <c r="B13" s="1"/>
      <c r="C13" s="275">
        <v>10076212</v>
      </c>
      <c r="D13" s="1"/>
      <c r="E13" s="96">
        <v>60000</v>
      </c>
      <c r="G13" s="100"/>
      <c r="H13" s="95"/>
      <c r="J13" s="18"/>
      <c r="M13" s="209"/>
      <c r="N13" s="19"/>
      <c r="O13" s="259"/>
      <c r="P13" s="19"/>
      <c r="Q13" s="19"/>
      <c r="R13" s="259"/>
      <c r="S13" s="19"/>
      <c r="T13" s="19"/>
    </row>
    <row r="14" spans="1:17" s="45" customFormat="1" ht="23.25">
      <c r="A14" s="98">
        <v>241757</v>
      </c>
      <c r="B14" s="1"/>
      <c r="C14" s="276">
        <v>10076196</v>
      </c>
      <c r="D14" s="1"/>
      <c r="E14" s="19">
        <v>103618.84</v>
      </c>
      <c r="G14" s="100"/>
      <c r="H14" s="95"/>
      <c r="J14" s="18"/>
      <c r="M14" s="209"/>
      <c r="N14" s="1"/>
      <c r="O14" s="259"/>
      <c r="P14" s="1"/>
      <c r="Q14" s="19"/>
    </row>
    <row r="15" spans="1:17" s="45" customFormat="1" ht="23.25">
      <c r="A15" s="210">
        <v>241761</v>
      </c>
      <c r="B15" s="1"/>
      <c r="C15" s="178" t="s">
        <v>479</v>
      </c>
      <c r="D15" s="1"/>
      <c r="E15" s="19">
        <v>145919</v>
      </c>
      <c r="G15" s="100"/>
      <c r="H15" s="95"/>
      <c r="J15" s="18"/>
      <c r="M15" s="209"/>
      <c r="N15" s="1"/>
      <c r="O15" s="270"/>
      <c r="P15" s="68"/>
      <c r="Q15" s="271"/>
    </row>
    <row r="16" spans="1:17" s="223" customFormat="1" ht="23.25">
      <c r="A16" s="210">
        <v>241761</v>
      </c>
      <c r="B16" s="1"/>
      <c r="C16" s="178" t="s">
        <v>480</v>
      </c>
      <c r="D16" s="1"/>
      <c r="E16" s="19">
        <v>15000</v>
      </c>
      <c r="G16" s="100"/>
      <c r="H16" s="95"/>
      <c r="J16" s="18"/>
      <c r="M16" s="209"/>
      <c r="N16" s="19"/>
      <c r="O16" s="20"/>
      <c r="P16" s="19"/>
      <c r="Q16" s="19"/>
    </row>
    <row r="17" spans="1:17" s="223" customFormat="1" ht="23.25">
      <c r="A17" s="218"/>
      <c r="C17" s="219"/>
      <c r="E17" s="220"/>
      <c r="G17" s="100"/>
      <c r="H17" s="95"/>
      <c r="J17" s="18"/>
      <c r="M17" s="209"/>
      <c r="N17" s="53"/>
      <c r="O17" s="272"/>
      <c r="P17" s="53"/>
      <c r="Q17" s="53"/>
    </row>
    <row r="18" spans="1:17" s="223" customFormat="1" ht="23.25">
      <c r="A18" s="218"/>
      <c r="C18" s="219"/>
      <c r="E18" s="220"/>
      <c r="G18" s="100"/>
      <c r="H18" s="95"/>
      <c r="J18" s="18"/>
      <c r="M18" s="210"/>
      <c r="N18" s="19"/>
      <c r="O18" s="179"/>
      <c r="P18" s="19"/>
      <c r="Q18" s="19"/>
    </row>
    <row r="19" spans="1:17" s="45" customFormat="1" ht="23.25">
      <c r="A19" s="218"/>
      <c r="C19" s="99"/>
      <c r="E19" s="95"/>
      <c r="G19" s="100"/>
      <c r="H19" s="95"/>
      <c r="J19" s="18"/>
      <c r="M19" s="210"/>
      <c r="N19" s="210"/>
      <c r="O19" s="179"/>
      <c r="P19" s="273"/>
      <c r="Q19" s="19"/>
    </row>
    <row r="20" spans="1:17" s="45" customFormat="1" ht="23.25">
      <c r="A20" s="218"/>
      <c r="C20" s="99"/>
      <c r="E20" s="95"/>
      <c r="G20" s="100"/>
      <c r="H20" s="95"/>
      <c r="J20" s="18"/>
      <c r="M20" s="210"/>
      <c r="N20" s="19"/>
      <c r="O20" s="179"/>
      <c r="P20" s="19"/>
      <c r="Q20" s="19"/>
    </row>
    <row r="21" spans="1:17" s="223" customFormat="1" ht="23.25">
      <c r="A21" s="218"/>
      <c r="C21" s="99"/>
      <c r="E21" s="95"/>
      <c r="G21" s="100"/>
      <c r="H21" s="95"/>
      <c r="J21" s="18"/>
      <c r="M21" s="210">
        <v>241761</v>
      </c>
      <c r="N21" s="1"/>
      <c r="O21" s="178" t="s">
        <v>479</v>
      </c>
      <c r="P21" s="1"/>
      <c r="Q21" s="19">
        <v>145919</v>
      </c>
    </row>
    <row r="22" spans="1:17" s="223" customFormat="1" ht="23.25">
      <c r="A22" s="218"/>
      <c r="C22" s="99"/>
      <c r="E22" s="95"/>
      <c r="G22" s="100"/>
      <c r="H22" s="95"/>
      <c r="J22" s="18"/>
      <c r="M22" s="210">
        <v>241761</v>
      </c>
      <c r="N22" s="1"/>
      <c r="O22" s="178" t="s">
        <v>480</v>
      </c>
      <c r="P22" s="1"/>
      <c r="Q22" s="19">
        <v>15000</v>
      </c>
    </row>
    <row r="23" spans="1:17" s="223" customFormat="1" ht="23.25">
      <c r="A23" s="218"/>
      <c r="C23" s="99"/>
      <c r="E23" s="95"/>
      <c r="G23" s="100"/>
      <c r="H23" s="95"/>
      <c r="J23" s="18"/>
      <c r="M23" s="209"/>
      <c r="N23" s="19"/>
      <c r="O23" s="20"/>
      <c r="P23" s="19"/>
      <c r="Q23" s="19"/>
    </row>
    <row r="24" spans="1:17" s="45" customFormat="1" ht="23.25">
      <c r="A24" s="98"/>
      <c r="C24" s="99"/>
      <c r="E24" s="95"/>
      <c r="G24" s="100"/>
      <c r="H24" s="95"/>
      <c r="J24" s="18"/>
      <c r="M24" s="209"/>
      <c r="N24" s="19"/>
      <c r="O24" s="20"/>
      <c r="P24" s="19"/>
      <c r="Q24" s="19"/>
    </row>
    <row r="25" spans="1:17" s="45" customFormat="1" ht="23.25">
      <c r="A25" s="98"/>
      <c r="C25" s="99"/>
      <c r="E25" s="95"/>
      <c r="G25" s="100"/>
      <c r="H25" s="95"/>
      <c r="J25" s="18"/>
      <c r="M25" s="209"/>
      <c r="N25" s="53"/>
      <c r="O25" s="272"/>
      <c r="P25" s="53"/>
      <c r="Q25" s="53"/>
    </row>
    <row r="26" spans="1:17" s="45" customFormat="1" ht="23.25">
      <c r="A26" s="98"/>
      <c r="C26" s="99"/>
      <c r="E26" s="95"/>
      <c r="G26" s="100"/>
      <c r="H26" s="95"/>
      <c r="J26" s="18"/>
      <c r="M26" s="210"/>
      <c r="N26" s="19"/>
      <c r="O26" s="179"/>
      <c r="P26" s="19"/>
      <c r="Q26" s="19"/>
    </row>
    <row r="27" spans="1:17" s="226" customFormat="1" ht="23.25">
      <c r="A27" s="98"/>
      <c r="C27" s="99"/>
      <c r="E27" s="95"/>
      <c r="G27" s="100"/>
      <c r="H27" s="95"/>
      <c r="J27" s="18"/>
      <c r="M27" s="210"/>
      <c r="N27" s="210"/>
      <c r="O27" s="179"/>
      <c r="P27" s="273"/>
      <c r="Q27" s="19"/>
    </row>
    <row r="28" spans="1:17" s="226" customFormat="1" ht="23.25">
      <c r="A28" s="98"/>
      <c r="C28" s="99"/>
      <c r="E28" s="95"/>
      <c r="G28" s="100"/>
      <c r="H28" s="95"/>
      <c r="J28" s="18"/>
      <c r="M28" s="210"/>
      <c r="N28" s="19"/>
      <c r="O28" s="179"/>
      <c r="P28" s="19"/>
      <c r="Q28" s="19"/>
    </row>
    <row r="29" spans="1:10" s="226" customFormat="1" ht="23.25">
      <c r="A29" s="98"/>
      <c r="C29" s="99"/>
      <c r="E29" s="95"/>
      <c r="G29" s="100"/>
      <c r="H29" s="95">
        <f>SUM(E9:E29)</f>
        <v>545876.75</v>
      </c>
      <c r="J29" s="18"/>
    </row>
    <row r="30" spans="1:10" s="45" customFormat="1" ht="23.25">
      <c r="A30" s="98"/>
      <c r="C30" s="99"/>
      <c r="E30" s="95"/>
      <c r="G30" s="100"/>
      <c r="H30" s="95"/>
      <c r="J30" s="18"/>
    </row>
    <row r="31" spans="1:10" s="1" customFormat="1" ht="24" thickBot="1">
      <c r="A31" s="74" t="s">
        <v>481</v>
      </c>
      <c r="B31" s="74"/>
      <c r="C31" s="74"/>
      <c r="D31" s="74"/>
      <c r="E31" s="101"/>
      <c r="F31" s="74"/>
      <c r="G31" s="102"/>
      <c r="H31" s="224">
        <f>H3-H29</f>
        <v>19913875.24</v>
      </c>
      <c r="J31" s="19"/>
    </row>
    <row r="32" spans="1:10" s="1" customFormat="1" ht="23.25">
      <c r="A32" s="336" t="s">
        <v>145</v>
      </c>
      <c r="B32" s="337"/>
      <c r="C32" s="337"/>
      <c r="D32" s="338"/>
      <c r="E32" s="335" t="s">
        <v>146</v>
      </c>
      <c r="F32" s="336"/>
      <c r="G32" s="336"/>
      <c r="H32" s="336"/>
      <c r="J32" s="19"/>
    </row>
    <row r="33" spans="1:10" s="1" customFormat="1" ht="23.25">
      <c r="A33" s="334"/>
      <c r="B33" s="334"/>
      <c r="C33" s="334"/>
      <c r="D33" s="339"/>
      <c r="E33" s="333"/>
      <c r="F33" s="334"/>
      <c r="G33" s="334"/>
      <c r="H33" s="334"/>
      <c r="J33" s="19"/>
    </row>
    <row r="34" spans="1:10" s="1" customFormat="1" ht="23.25">
      <c r="A34" s="332" t="s">
        <v>483</v>
      </c>
      <c r="B34" s="332"/>
      <c r="C34" s="332"/>
      <c r="D34" s="340"/>
      <c r="E34" s="332" t="s">
        <v>483</v>
      </c>
      <c r="F34" s="332"/>
      <c r="G34" s="332"/>
      <c r="H34" s="332"/>
      <c r="I34" s="68"/>
      <c r="J34" s="19"/>
    </row>
    <row r="35" spans="1:10" s="1" customFormat="1" ht="23.25">
      <c r="A35" s="331" t="s">
        <v>482</v>
      </c>
      <c r="B35" s="331"/>
      <c r="C35" s="331"/>
      <c r="D35" s="341"/>
      <c r="E35" s="330" t="s">
        <v>484</v>
      </c>
      <c r="F35" s="331"/>
      <c r="G35" s="331"/>
      <c r="H35" s="331"/>
      <c r="J35" s="19"/>
    </row>
    <row r="36" spans="1:10" s="1" customFormat="1" ht="24" thickBot="1">
      <c r="A36" s="329"/>
      <c r="B36" s="329"/>
      <c r="C36" s="329"/>
      <c r="D36" s="342"/>
      <c r="E36" s="328"/>
      <c r="F36" s="329"/>
      <c r="G36" s="329"/>
      <c r="H36" s="329"/>
      <c r="J36" s="19"/>
    </row>
    <row r="37" spans="5:10" s="1" customFormat="1" ht="23.25">
      <c r="E37" s="18"/>
      <c r="G37" s="19"/>
      <c r="H37" s="19"/>
      <c r="J37" s="19"/>
    </row>
    <row r="38" spans="5:10" s="1" customFormat="1" ht="23.25">
      <c r="E38" s="18"/>
      <c r="G38" s="19"/>
      <c r="H38" s="19"/>
      <c r="J38" s="19"/>
    </row>
  </sheetData>
  <sheetProtection/>
  <mergeCells count="10">
    <mergeCell ref="E36:H36"/>
    <mergeCell ref="E35:H35"/>
    <mergeCell ref="E34:H34"/>
    <mergeCell ref="E33:H33"/>
    <mergeCell ref="E32:H32"/>
    <mergeCell ref="A32:D32"/>
    <mergeCell ref="A33:D33"/>
    <mergeCell ref="A34:D34"/>
    <mergeCell ref="A35:D35"/>
    <mergeCell ref="A36:D36"/>
  </mergeCells>
  <printOptions/>
  <pageMargins left="0.7086614173228347" right="0.11811023622047245" top="0.15748031496062992" bottom="0" header="0.31496062992125984" footer="0.11811023622047245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80" zoomScaleNormal="80" zoomScalePageLayoutView="0" workbookViewId="0" topLeftCell="A25">
      <selection activeCell="A39" sqref="A39:D41"/>
    </sheetView>
  </sheetViews>
  <sheetFormatPr defaultColWidth="9.140625" defaultRowHeight="19.5" customHeight="1"/>
  <cols>
    <col min="1" max="1" width="60.28125" style="1" customWidth="1"/>
    <col min="2" max="2" width="10.140625" style="1" customWidth="1"/>
    <col min="3" max="4" width="15.140625" style="19" customWidth="1"/>
    <col min="5" max="5" width="14.140625" style="1" bestFit="1" customWidth="1"/>
    <col min="6" max="6" width="16.7109375" style="1" customWidth="1"/>
    <col min="7" max="7" width="15.421875" style="1" customWidth="1"/>
    <col min="8" max="8" width="18.140625" style="19" customWidth="1"/>
    <col min="9" max="9" width="9.00390625" style="1" customWidth="1"/>
    <col min="10" max="10" width="12.7109375" style="1" customWidth="1"/>
    <col min="11" max="16384" width="9.00390625" style="1" customWidth="1"/>
  </cols>
  <sheetData>
    <row r="1" spans="1:8" s="2" customFormat="1" ht="19.5" customHeight="1">
      <c r="A1" s="281" t="s">
        <v>6</v>
      </c>
      <c r="B1" s="281"/>
      <c r="C1" s="281"/>
      <c r="D1" s="281"/>
      <c r="H1" s="39"/>
    </row>
    <row r="2" spans="1:8" s="2" customFormat="1" ht="19.5" customHeight="1">
      <c r="A2" s="281" t="s">
        <v>7</v>
      </c>
      <c r="B2" s="281"/>
      <c r="C2" s="281"/>
      <c r="D2" s="281"/>
      <c r="H2" s="39"/>
    </row>
    <row r="3" spans="1:8" s="2" customFormat="1" ht="19.5" customHeight="1" thickBot="1">
      <c r="A3" s="281" t="s">
        <v>467</v>
      </c>
      <c r="B3" s="281"/>
      <c r="C3" s="281"/>
      <c r="D3" s="281"/>
      <c r="H3" s="39"/>
    </row>
    <row r="4" spans="1:8" s="2" customFormat="1" ht="19.5" customHeight="1" thickBot="1">
      <c r="A4" s="52" t="s">
        <v>8</v>
      </c>
      <c r="B4" s="8" t="s">
        <v>27</v>
      </c>
      <c r="C4" s="42" t="s">
        <v>28</v>
      </c>
      <c r="D4" s="42" t="s">
        <v>29</v>
      </c>
      <c r="H4" s="39"/>
    </row>
    <row r="5" spans="1:4" ht="19.5" customHeight="1">
      <c r="A5" s="13" t="s">
        <v>9</v>
      </c>
      <c r="B5" s="15">
        <v>11010000</v>
      </c>
      <c r="C5" s="24"/>
      <c r="D5" s="24"/>
    </row>
    <row r="6" spans="1:4" ht="19.5" customHeight="1">
      <c r="A6" s="14" t="s">
        <v>10</v>
      </c>
      <c r="B6" s="16">
        <v>11012001</v>
      </c>
      <c r="C6" s="25">
        <v>19913875.24</v>
      </c>
      <c r="D6" s="25"/>
    </row>
    <row r="7" spans="1:4" ht="19.5" customHeight="1">
      <c r="A7" s="14" t="s">
        <v>11</v>
      </c>
      <c r="B7" s="16">
        <v>11012001</v>
      </c>
      <c r="C7" s="25">
        <v>5871.39</v>
      </c>
      <c r="D7" s="25"/>
    </row>
    <row r="8" spans="1:7" ht="19.5" customHeight="1">
      <c r="A8" s="14" t="s">
        <v>12</v>
      </c>
      <c r="B8" s="16">
        <v>11012001</v>
      </c>
      <c r="C8" s="25">
        <v>1355333.82</v>
      </c>
      <c r="D8" s="25"/>
      <c r="F8" s="44"/>
      <c r="G8" s="44"/>
    </row>
    <row r="9" spans="1:8" ht="19.5" customHeight="1">
      <c r="A9" s="14" t="s">
        <v>13</v>
      </c>
      <c r="B9" s="16">
        <v>11012002</v>
      </c>
      <c r="C9" s="25">
        <f>2059830.2+ใบผ่าน1!C10</f>
        <v>2059830.2</v>
      </c>
      <c r="D9" s="25"/>
      <c r="F9" s="44"/>
      <c r="H9" s="19">
        <v>645.7</v>
      </c>
    </row>
    <row r="10" spans="1:8" ht="19.5" customHeight="1">
      <c r="A10" s="14" t="s">
        <v>337</v>
      </c>
      <c r="B10" s="16">
        <v>11012003</v>
      </c>
      <c r="C10" s="25">
        <v>0</v>
      </c>
      <c r="D10" s="25"/>
      <c r="F10" s="44"/>
      <c r="H10" s="19">
        <v>2260</v>
      </c>
    </row>
    <row r="11" spans="1:4" ht="19.5" customHeight="1">
      <c r="A11" s="14" t="s">
        <v>179</v>
      </c>
      <c r="B11" s="16">
        <v>11041000</v>
      </c>
      <c r="C11" s="25">
        <v>11776</v>
      </c>
      <c r="D11" s="25"/>
    </row>
    <row r="12" spans="1:8" ht="19.5" customHeight="1">
      <c r="A12" s="14" t="s">
        <v>134</v>
      </c>
      <c r="B12" s="16">
        <v>11043001</v>
      </c>
      <c r="C12" s="25">
        <f>63-ใบผ่าน1!D12</f>
        <v>63</v>
      </c>
      <c r="D12" s="25"/>
      <c r="H12" s="19">
        <v>53933.32</v>
      </c>
    </row>
    <row r="13" spans="1:8" ht="19.5" customHeight="1">
      <c r="A13" s="14" t="s">
        <v>14</v>
      </c>
      <c r="B13" s="16">
        <v>11043002</v>
      </c>
      <c r="C13" s="25">
        <f>3486.48-ใบผ่าน1!D13</f>
        <v>3486.48</v>
      </c>
      <c r="D13" s="25"/>
      <c r="G13" s="44"/>
      <c r="H13" s="21">
        <v>164730.26</v>
      </c>
    </row>
    <row r="14" spans="1:8" ht="19.5" customHeight="1">
      <c r="A14" s="14" t="s">
        <v>15</v>
      </c>
      <c r="B14" s="16">
        <v>11045000</v>
      </c>
      <c r="C14" s="25">
        <f>144000-ใบผ่าน1!D15</f>
        <v>144000</v>
      </c>
      <c r="D14" s="25"/>
      <c r="H14" s="19">
        <v>14432.61</v>
      </c>
    </row>
    <row r="15" spans="1:8" ht="19.5" customHeight="1">
      <c r="A15" s="14" t="s">
        <v>466</v>
      </c>
      <c r="B15" s="16">
        <v>11046000</v>
      </c>
      <c r="C15" s="25">
        <f>19001-190-ใบผ่าน1!D14</f>
        <v>12973</v>
      </c>
      <c r="D15" s="25"/>
      <c r="H15" s="19">
        <v>1205922</v>
      </c>
    </row>
    <row r="16" spans="1:8" ht="19.5" customHeight="1">
      <c r="A16" s="14" t="s">
        <v>180</v>
      </c>
      <c r="B16" s="16">
        <v>51100000</v>
      </c>
      <c r="C16" s="25">
        <f>'งบรับ-จ่าย'!D45</f>
        <v>1077067</v>
      </c>
      <c r="D16" s="25"/>
      <c r="F16" s="44"/>
      <c r="G16" s="44"/>
      <c r="H16" s="19">
        <v>101910</v>
      </c>
    </row>
    <row r="17" spans="1:8" ht="19.5" customHeight="1">
      <c r="A17" s="14" t="s">
        <v>18</v>
      </c>
      <c r="B17" s="16">
        <v>52100000</v>
      </c>
      <c r="C17" s="25">
        <f>'งบรับ-จ่าย'!D46</f>
        <v>442920</v>
      </c>
      <c r="D17" s="25"/>
      <c r="F17" s="44"/>
      <c r="H17" s="19">
        <v>64671</v>
      </c>
    </row>
    <row r="18" spans="1:8" ht="19.5" customHeight="1">
      <c r="A18" s="14" t="s">
        <v>19</v>
      </c>
      <c r="B18" s="16">
        <v>52200000</v>
      </c>
      <c r="C18" s="25">
        <f>'งบรับ-จ่าย'!D47</f>
        <v>872143.21</v>
      </c>
      <c r="D18" s="25"/>
      <c r="E18" s="44"/>
      <c r="F18" s="44"/>
      <c r="H18" s="19">
        <v>145500</v>
      </c>
    </row>
    <row r="19" spans="1:8" ht="19.5" customHeight="1">
      <c r="A19" s="14" t="s">
        <v>20</v>
      </c>
      <c r="B19" s="16">
        <v>53100000</v>
      </c>
      <c r="C19" s="25">
        <f>'งบรับ-จ่าย'!D48</f>
        <v>69913.20999999999</v>
      </c>
      <c r="D19" s="25"/>
      <c r="F19" s="44"/>
      <c r="H19" s="19">
        <v>59500</v>
      </c>
    </row>
    <row r="20" spans="1:8" ht="19.5" customHeight="1">
      <c r="A20" s="14" t="s">
        <v>21</v>
      </c>
      <c r="B20" s="16">
        <v>53200000</v>
      </c>
      <c r="C20" s="25">
        <f>'งบรับ-จ่าย'!D49</f>
        <v>49650</v>
      </c>
      <c r="D20" s="25"/>
      <c r="F20" s="44"/>
      <c r="G20" s="44"/>
      <c r="H20" s="19">
        <v>987900</v>
      </c>
    </row>
    <row r="21" spans="1:8" ht="19.5" customHeight="1">
      <c r="A21" s="14" t="s">
        <v>22</v>
      </c>
      <c r="B21" s="16">
        <v>53300000</v>
      </c>
      <c r="C21" s="25">
        <f>'งบรับ-จ่าย'!D50</f>
        <v>3860.08</v>
      </c>
      <c r="D21" s="25"/>
      <c r="F21" s="44"/>
      <c r="H21" s="19">
        <v>288000</v>
      </c>
    </row>
    <row r="22" spans="1:8" ht="19.5" customHeight="1">
      <c r="A22" s="14" t="s">
        <v>23</v>
      </c>
      <c r="B22" s="16">
        <v>53400000</v>
      </c>
      <c r="C22" s="25">
        <f>'งบรับ-จ่าย'!D51</f>
        <v>177720.9</v>
      </c>
      <c r="D22" s="25"/>
      <c r="F22" s="44"/>
      <c r="G22" s="44"/>
      <c r="H22" s="19">
        <v>19500</v>
      </c>
    </row>
    <row r="23" spans="1:8" ht="19.5" customHeight="1">
      <c r="A23" s="14" t="s">
        <v>24</v>
      </c>
      <c r="B23" s="16">
        <v>54100000</v>
      </c>
      <c r="C23" s="25">
        <f>'งบรับ-จ่าย'!D52</f>
        <v>0</v>
      </c>
      <c r="D23" s="25"/>
      <c r="F23" s="44"/>
      <c r="H23" s="19">
        <v>220000</v>
      </c>
    </row>
    <row r="24" spans="1:8" ht="19.5" customHeight="1">
      <c r="A24" s="14" t="s">
        <v>25</v>
      </c>
      <c r="B24" s="16">
        <v>54200000</v>
      </c>
      <c r="C24" s="25">
        <f>'งบรับ-จ่าย'!D53</f>
        <v>0</v>
      </c>
      <c r="D24" s="25"/>
      <c r="F24" s="44"/>
      <c r="H24" s="19">
        <f>SUM(H9:H23)</f>
        <v>3328904.89</v>
      </c>
    </row>
    <row r="25" spans="1:4" ht="19.5" customHeight="1">
      <c r="A25" s="14" t="s">
        <v>26</v>
      </c>
      <c r="B25" s="16">
        <v>56100000</v>
      </c>
      <c r="C25" s="25">
        <f>'งบรับ-จ่าย'!D55-1431.77</f>
        <v>236568.23</v>
      </c>
      <c r="D25" s="25"/>
    </row>
    <row r="26" spans="1:4" ht="19.5" customHeight="1">
      <c r="A26" s="14" t="s">
        <v>231</v>
      </c>
      <c r="B26" s="16">
        <v>40000000</v>
      </c>
      <c r="C26" s="25"/>
      <c r="D26" s="25">
        <v>5620512.25</v>
      </c>
    </row>
    <row r="27" spans="1:4" ht="19.5" customHeight="1" thickBot="1">
      <c r="A27" s="14" t="s">
        <v>363</v>
      </c>
      <c r="B27" s="16">
        <v>21010001</v>
      </c>
      <c r="C27" s="25"/>
      <c r="D27" s="25">
        <f>4101891.5-ใบผ่าน2!C17</f>
        <v>3997226</v>
      </c>
    </row>
    <row r="28" spans="1:8" ht="19.5" customHeight="1" thickBot="1">
      <c r="A28" s="14" t="s">
        <v>325</v>
      </c>
      <c r="B28" s="16">
        <v>21040000</v>
      </c>
      <c r="C28" s="25"/>
      <c r="D28" s="25">
        <f>'หมายเหตุ 2'!F18</f>
        <v>1787448.78</v>
      </c>
      <c r="F28" s="44"/>
      <c r="H28" s="67"/>
    </row>
    <row r="29" spans="1:7" ht="19.5" customHeight="1">
      <c r="A29" s="14" t="s">
        <v>16</v>
      </c>
      <c r="B29" s="16">
        <v>31000000</v>
      </c>
      <c r="C29" s="25"/>
      <c r="D29" s="25">
        <f>6469226.44-ใบผ่าน2!C26+9000</f>
        <v>6478226.44</v>
      </c>
      <c r="F29" s="44"/>
      <c r="G29" s="44"/>
    </row>
    <row r="30" spans="1:4" ht="19.5" customHeight="1">
      <c r="A30" s="14" t="s">
        <v>17</v>
      </c>
      <c r="B30" s="16">
        <v>32000000</v>
      </c>
      <c r="C30" s="25"/>
      <c r="D30" s="25">
        <v>8553638.29</v>
      </c>
    </row>
    <row r="31" spans="1:4" ht="19.5" customHeight="1" thickBot="1">
      <c r="A31" s="68"/>
      <c r="B31" s="260"/>
      <c r="C31" s="63"/>
      <c r="D31" s="25"/>
    </row>
    <row r="32" spans="3:6" ht="19.5" customHeight="1" thickBot="1">
      <c r="C32" s="43">
        <f>SUM(C5:C30)</f>
        <v>26437051.759999998</v>
      </c>
      <c r="D32" s="43">
        <f>SUM(D26:D31)</f>
        <v>26437051.759999998</v>
      </c>
      <c r="F32" s="222"/>
    </row>
    <row r="33" spans="3:6" ht="19.5" customHeight="1" thickTop="1">
      <c r="C33" s="53"/>
      <c r="D33" s="53"/>
      <c r="F33" s="44"/>
    </row>
    <row r="34" spans="1:6" ht="19.5" customHeight="1">
      <c r="A34" s="282" t="s">
        <v>315</v>
      </c>
      <c r="B34" s="282"/>
      <c r="C34" s="282"/>
      <c r="D34" s="282"/>
      <c r="F34" s="44"/>
    </row>
    <row r="35" spans="1:6" ht="19.5" customHeight="1">
      <c r="A35" s="282" t="s">
        <v>413</v>
      </c>
      <c r="B35" s="282"/>
      <c r="C35" s="282"/>
      <c r="D35" s="282"/>
      <c r="F35" s="44"/>
    </row>
    <row r="36" spans="1:6" ht="19.5" customHeight="1">
      <c r="A36" s="282" t="s">
        <v>414</v>
      </c>
      <c r="B36" s="282"/>
      <c r="C36" s="282"/>
      <c r="D36" s="282"/>
      <c r="F36" s="44"/>
    </row>
    <row r="37" ht="19.5" customHeight="1">
      <c r="F37" s="44"/>
    </row>
    <row r="38" spans="1:4" ht="19.5" customHeight="1">
      <c r="A38" s="280" t="s">
        <v>147</v>
      </c>
      <c r="B38" s="280"/>
      <c r="C38" s="280"/>
      <c r="D38" s="280"/>
    </row>
    <row r="39" spans="1:6" ht="19.5" customHeight="1">
      <c r="A39" s="280" t="s">
        <v>469</v>
      </c>
      <c r="B39" s="280"/>
      <c r="C39" s="280"/>
      <c r="D39" s="280"/>
      <c r="F39" s="44"/>
    </row>
    <row r="40" spans="1:6" ht="19.5" customHeight="1">
      <c r="A40" s="280" t="s">
        <v>470</v>
      </c>
      <c r="B40" s="280"/>
      <c r="C40" s="280"/>
      <c r="D40" s="280"/>
      <c r="F40" s="44"/>
    </row>
    <row r="41" spans="1:4" ht="19.5" customHeight="1">
      <c r="A41" s="280" t="s">
        <v>468</v>
      </c>
      <c r="B41" s="280"/>
      <c r="C41" s="280"/>
      <c r="D41" s="280"/>
    </row>
  </sheetData>
  <sheetProtection/>
  <mergeCells count="10">
    <mergeCell ref="A40:D40"/>
    <mergeCell ref="A41:D41"/>
    <mergeCell ref="A3:D3"/>
    <mergeCell ref="A2:D2"/>
    <mergeCell ref="A1:D1"/>
    <mergeCell ref="A38:D38"/>
    <mergeCell ref="A39:D39"/>
    <mergeCell ref="A34:D34"/>
    <mergeCell ref="A35:D35"/>
    <mergeCell ref="A36:D36"/>
  </mergeCells>
  <printOptions/>
  <pageMargins left="0.5118110236220472" right="0" top="0.9448818897637796" bottom="0" header="1.968503937007874" footer="0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zoomScale="80" zoomScaleNormal="80" zoomScalePageLayoutView="0" workbookViewId="0" topLeftCell="A34">
      <selection activeCell="A78" sqref="A78"/>
    </sheetView>
  </sheetViews>
  <sheetFormatPr defaultColWidth="9.140625" defaultRowHeight="15"/>
  <cols>
    <col min="1" max="1" width="12.8515625" style="30" customWidth="1"/>
    <col min="2" max="2" width="14.421875" style="30" customWidth="1"/>
    <col min="3" max="3" width="12.421875" style="30" customWidth="1"/>
    <col min="4" max="4" width="15.7109375" style="19" customWidth="1"/>
    <col min="5" max="5" width="37.140625" style="30" customWidth="1"/>
    <col min="6" max="6" width="10.140625" style="135" customWidth="1"/>
    <col min="7" max="7" width="15.421875" style="19" customWidth="1"/>
    <col min="8" max="8" width="9.00390625" style="30" customWidth="1"/>
    <col min="9" max="9" width="17.7109375" style="19" customWidth="1"/>
    <col min="10" max="10" width="30.140625" style="30" customWidth="1"/>
    <col min="11" max="11" width="9.00390625" style="30" customWidth="1"/>
    <col min="12" max="12" width="16.28125" style="19" customWidth="1"/>
    <col min="13" max="14" width="9.00390625" style="30" customWidth="1"/>
    <col min="15" max="15" width="16.8515625" style="30" customWidth="1"/>
    <col min="16" max="16384" width="9.00390625" style="30" customWidth="1"/>
  </cols>
  <sheetData>
    <row r="1" spans="1:12" s="4" customFormat="1" ht="23.25">
      <c r="A1" s="283" t="s">
        <v>6</v>
      </c>
      <c r="B1" s="283"/>
      <c r="C1" s="283"/>
      <c r="D1" s="283"/>
      <c r="E1" s="283"/>
      <c r="F1" s="283"/>
      <c r="G1" s="283"/>
      <c r="I1" s="39"/>
      <c r="L1" s="39"/>
    </row>
    <row r="2" spans="1:12" s="4" customFormat="1" ht="23.25">
      <c r="A2" s="283" t="s">
        <v>30</v>
      </c>
      <c r="B2" s="283"/>
      <c r="C2" s="283"/>
      <c r="D2" s="283"/>
      <c r="E2" s="283"/>
      <c r="F2" s="283"/>
      <c r="G2" s="283"/>
      <c r="I2" s="39"/>
      <c r="L2" s="39"/>
    </row>
    <row r="3" spans="1:12" s="4" customFormat="1" ht="24" thickBot="1">
      <c r="A3" s="294" t="s">
        <v>461</v>
      </c>
      <c r="B3" s="294"/>
      <c r="C3" s="294"/>
      <c r="D3" s="294"/>
      <c r="E3" s="294"/>
      <c r="F3" s="294"/>
      <c r="G3" s="294"/>
      <c r="I3" s="39"/>
      <c r="L3" s="39"/>
    </row>
    <row r="4" spans="1:12" s="4" customFormat="1" ht="24.75" thickBot="1" thickTop="1">
      <c r="A4" s="290" t="s">
        <v>31</v>
      </c>
      <c r="B4" s="291"/>
      <c r="C4" s="291"/>
      <c r="D4" s="291"/>
      <c r="E4" s="288" t="s">
        <v>8</v>
      </c>
      <c r="F4" s="289" t="s">
        <v>27</v>
      </c>
      <c r="G4" s="110" t="s">
        <v>39</v>
      </c>
      <c r="I4" s="39"/>
      <c r="L4" s="39"/>
    </row>
    <row r="5" spans="1:12" s="4" customFormat="1" ht="23.25">
      <c r="A5" s="292" t="s">
        <v>32</v>
      </c>
      <c r="B5" s="111" t="s">
        <v>34</v>
      </c>
      <c r="C5" s="112"/>
      <c r="D5" s="113"/>
      <c r="E5" s="288"/>
      <c r="F5" s="289"/>
      <c r="G5" s="114" t="s">
        <v>40</v>
      </c>
      <c r="I5" s="39"/>
      <c r="L5" s="39"/>
    </row>
    <row r="6" spans="1:12" s="4" customFormat="1" ht="23.25">
      <c r="A6" s="293"/>
      <c r="B6" s="115" t="s">
        <v>35</v>
      </c>
      <c r="C6" s="116" t="s">
        <v>37</v>
      </c>
      <c r="D6" s="113" t="s">
        <v>38</v>
      </c>
      <c r="E6" s="288"/>
      <c r="F6" s="289"/>
      <c r="G6" s="114" t="s">
        <v>41</v>
      </c>
      <c r="I6" s="39"/>
      <c r="L6" s="39"/>
    </row>
    <row r="7" spans="1:12" s="4" customFormat="1" ht="24" thickBot="1">
      <c r="A7" s="115" t="s">
        <v>33</v>
      </c>
      <c r="B7" s="115" t="s">
        <v>36</v>
      </c>
      <c r="C7" s="117" t="s">
        <v>33</v>
      </c>
      <c r="D7" s="113" t="s">
        <v>33</v>
      </c>
      <c r="E7" s="288"/>
      <c r="F7" s="289"/>
      <c r="G7" s="118" t="s">
        <v>33</v>
      </c>
      <c r="I7" s="39"/>
      <c r="L7" s="39"/>
    </row>
    <row r="8" spans="1:10" ht="27" thickBot="1" thickTop="1">
      <c r="A8" s="119"/>
      <c r="B8" s="120"/>
      <c r="C8" s="119"/>
      <c r="D8" s="121">
        <v>20782379.85</v>
      </c>
      <c r="E8" s="119" t="s">
        <v>42</v>
      </c>
      <c r="F8" s="122"/>
      <c r="G8" s="261">
        <v>23734064.92</v>
      </c>
      <c r="J8" s="19"/>
    </row>
    <row r="9" spans="1:7" ht="24" thickTop="1">
      <c r="A9" s="29"/>
      <c r="B9" s="123"/>
      <c r="C9" s="29"/>
      <c r="D9" s="25"/>
      <c r="E9" s="126" t="s">
        <v>43</v>
      </c>
      <c r="F9" s="124" t="s">
        <v>243</v>
      </c>
      <c r="G9" s="25"/>
    </row>
    <row r="10" spans="1:9" ht="23.25">
      <c r="A10" s="29">
        <v>51800</v>
      </c>
      <c r="B10" s="123"/>
      <c r="C10" s="29">
        <v>51800</v>
      </c>
      <c r="D10" s="25">
        <f>I10+G10</f>
        <v>714.34</v>
      </c>
      <c r="E10" s="29" t="s">
        <v>44</v>
      </c>
      <c r="F10" s="124" t="s">
        <v>242</v>
      </c>
      <c r="G10" s="25">
        <f>ใบผ่าน3!D6+ใบผ่าน3!D7+ใบผ่าน3!D8</f>
        <v>68.64</v>
      </c>
      <c r="I10" s="19">
        <v>645.7</v>
      </c>
    </row>
    <row r="11" spans="1:9" ht="23.25">
      <c r="A11" s="29">
        <v>6300</v>
      </c>
      <c r="B11" s="123"/>
      <c r="C11" s="29">
        <v>6300</v>
      </c>
      <c r="D11" s="25">
        <f aca="true" t="shared" si="0" ref="D11:D25">I11+G11</f>
        <v>320</v>
      </c>
      <c r="E11" s="29" t="s">
        <v>50</v>
      </c>
      <c r="F11" s="124" t="s">
        <v>244</v>
      </c>
      <c r="G11" s="25">
        <f>ใบผ่าน3!D9+ใบผ่าน3!D10+ใบผ่าน3!D11+ใบผ่าน3!D12+ใบผ่าน3!D13+ใบผ่าน3!D14+ใบผ่าน3!D15+ใบผ่าน3!D16</f>
        <v>320</v>
      </c>
      <c r="I11" s="19">
        <v>0</v>
      </c>
    </row>
    <row r="12" spans="1:9" ht="23.25">
      <c r="A12" s="29">
        <v>180000</v>
      </c>
      <c r="B12" s="123"/>
      <c r="C12" s="29">
        <v>180000</v>
      </c>
      <c r="D12" s="25">
        <f t="shared" si="0"/>
        <v>0</v>
      </c>
      <c r="E12" s="29" t="s">
        <v>45</v>
      </c>
      <c r="F12" s="124" t="s">
        <v>245</v>
      </c>
      <c r="G12" s="25">
        <v>0</v>
      </c>
      <c r="I12" s="19">
        <v>0</v>
      </c>
    </row>
    <row r="13" spans="1:9" ht="23.25">
      <c r="A13" s="29">
        <v>450000</v>
      </c>
      <c r="B13" s="123"/>
      <c r="C13" s="29">
        <v>450000</v>
      </c>
      <c r="D13" s="25">
        <f t="shared" si="0"/>
        <v>53541.5</v>
      </c>
      <c r="E13" s="29" t="s">
        <v>46</v>
      </c>
      <c r="F13" s="124" t="s">
        <v>246</v>
      </c>
      <c r="G13" s="25">
        <f>ใบผ่าน3!D18-190</f>
        <v>53541.5</v>
      </c>
      <c r="I13" s="19">
        <v>0</v>
      </c>
    </row>
    <row r="14" spans="1:9" ht="23.25">
      <c r="A14" s="29">
        <v>120000</v>
      </c>
      <c r="B14" s="123"/>
      <c r="C14" s="29">
        <v>120000</v>
      </c>
      <c r="D14" s="25">
        <f t="shared" si="0"/>
        <v>2260</v>
      </c>
      <c r="E14" s="29" t="s">
        <v>47</v>
      </c>
      <c r="F14" s="124" t="s">
        <v>247</v>
      </c>
      <c r="G14" s="25">
        <f>ใบผ่าน3!D19+ใบผ่าน3!D20</f>
        <v>0</v>
      </c>
      <c r="I14" s="19">
        <v>2260</v>
      </c>
    </row>
    <row r="15" spans="1:9" ht="23.25">
      <c r="A15" s="29">
        <v>0</v>
      </c>
      <c r="B15" s="123"/>
      <c r="C15" s="29">
        <v>0</v>
      </c>
      <c r="D15" s="25">
        <f t="shared" si="0"/>
        <v>0</v>
      </c>
      <c r="E15" s="29" t="s">
        <v>351</v>
      </c>
      <c r="F15" s="124" t="s">
        <v>342</v>
      </c>
      <c r="G15" s="25">
        <f>ใบผ่าน3!D21</f>
        <v>0</v>
      </c>
      <c r="I15" s="19">
        <v>0</v>
      </c>
    </row>
    <row r="16" spans="1:9" ht="23.25">
      <c r="A16" s="29">
        <v>14591900</v>
      </c>
      <c r="B16" s="123"/>
      <c r="C16" s="29">
        <v>14591900</v>
      </c>
      <c r="D16" s="25">
        <f t="shared" si="0"/>
        <v>2470773.41</v>
      </c>
      <c r="E16" s="29" t="s">
        <v>48</v>
      </c>
      <c r="F16" s="124" t="s">
        <v>248</v>
      </c>
      <c r="G16" s="25">
        <f>ใบผ่าน3!D22+ใบผ่าน3!D23+ใบผ่าน3!D24+ใบผ่าน3!D25+ใบผ่าน3!D26+ใบผ่าน3!D27+ใบผ่าน3!D28+ใบผ่าน3!D29</f>
        <v>1302609.21</v>
      </c>
      <c r="I16" s="19">
        <v>1168164.2</v>
      </c>
    </row>
    <row r="17" spans="1:9" ht="23.25">
      <c r="A17" s="29">
        <v>8600000</v>
      </c>
      <c r="B17" s="123"/>
      <c r="C17" s="29">
        <v>8600000</v>
      </c>
      <c r="D17" s="25">
        <f t="shared" si="0"/>
        <v>1205922</v>
      </c>
      <c r="E17" s="29" t="s">
        <v>49</v>
      </c>
      <c r="F17" s="124" t="s">
        <v>249</v>
      </c>
      <c r="G17" s="25">
        <f>ใบผ่าน3!D30</f>
        <v>0</v>
      </c>
      <c r="I17" s="19">
        <v>1205922</v>
      </c>
    </row>
    <row r="18" spans="1:11" ht="23.25">
      <c r="A18" s="29" t="s">
        <v>123</v>
      </c>
      <c r="B18" s="123"/>
      <c r="C18" s="29">
        <v>0</v>
      </c>
      <c r="D18" s="25">
        <f t="shared" si="0"/>
        <v>987900</v>
      </c>
      <c r="E18" s="29" t="s">
        <v>174</v>
      </c>
      <c r="F18" s="124" t="s">
        <v>250</v>
      </c>
      <c r="G18" s="25">
        <f>ใบผ่าน3!D35</f>
        <v>0</v>
      </c>
      <c r="I18" s="19">
        <v>987900</v>
      </c>
      <c r="K18" s="30" t="s">
        <v>196</v>
      </c>
    </row>
    <row r="19" spans="1:9" ht="23.25">
      <c r="A19" s="29"/>
      <c r="B19" s="123"/>
      <c r="C19" s="29">
        <v>0</v>
      </c>
      <c r="D19" s="25">
        <f t="shared" si="0"/>
        <v>288000</v>
      </c>
      <c r="E19" s="29" t="s">
        <v>175</v>
      </c>
      <c r="F19" s="124" t="s">
        <v>250</v>
      </c>
      <c r="G19" s="25">
        <f>ใบผ่าน3!D36</f>
        <v>0</v>
      </c>
      <c r="I19" s="19">
        <v>288000</v>
      </c>
    </row>
    <row r="20" spans="1:9" ht="23.25">
      <c r="A20" s="29"/>
      <c r="B20" s="123"/>
      <c r="C20" s="29">
        <v>0</v>
      </c>
      <c r="D20" s="25">
        <f t="shared" si="0"/>
        <v>19500</v>
      </c>
      <c r="E20" s="29" t="s">
        <v>176</v>
      </c>
      <c r="F20" s="124" t="s">
        <v>250</v>
      </c>
      <c r="G20" s="25">
        <f>ใบผ่าน3!D37</f>
        <v>0</v>
      </c>
      <c r="I20" s="19">
        <v>19500</v>
      </c>
    </row>
    <row r="21" spans="1:9" ht="23.25">
      <c r="A21" s="29"/>
      <c r="B21" s="123"/>
      <c r="C21" s="29">
        <v>0</v>
      </c>
      <c r="D21" s="25">
        <f>I21+G21</f>
        <v>145500</v>
      </c>
      <c r="E21" s="29" t="s">
        <v>125</v>
      </c>
      <c r="F21" s="124" t="s">
        <v>250</v>
      </c>
      <c r="G21" s="25">
        <f>ใบผ่าน3!D33</f>
        <v>0</v>
      </c>
      <c r="I21" s="19">
        <v>145500</v>
      </c>
    </row>
    <row r="22" spans="1:9" ht="23.25">
      <c r="A22" s="29"/>
      <c r="B22" s="123"/>
      <c r="C22" s="29">
        <v>0</v>
      </c>
      <c r="D22" s="25">
        <f t="shared" si="0"/>
        <v>64671</v>
      </c>
      <c r="E22" s="29" t="s">
        <v>173</v>
      </c>
      <c r="F22" s="124" t="s">
        <v>250</v>
      </c>
      <c r="G22" s="25">
        <f>ใบผ่าน3!D32</f>
        <v>0</v>
      </c>
      <c r="I22" s="19">
        <v>64671</v>
      </c>
    </row>
    <row r="23" spans="1:9" ht="23.25">
      <c r="A23" s="29"/>
      <c r="B23" s="123"/>
      <c r="C23" s="29">
        <v>0</v>
      </c>
      <c r="D23" s="25">
        <f t="shared" si="0"/>
        <v>101910</v>
      </c>
      <c r="E23" s="29" t="s">
        <v>190</v>
      </c>
      <c r="F23" s="124" t="s">
        <v>250</v>
      </c>
      <c r="G23" s="25">
        <f>ใบผ่าน3!D31</f>
        <v>0</v>
      </c>
      <c r="I23" s="19">
        <v>101910</v>
      </c>
    </row>
    <row r="24" spans="1:9" ht="23.25">
      <c r="A24" s="29"/>
      <c r="B24" s="123"/>
      <c r="C24" s="29">
        <v>0</v>
      </c>
      <c r="D24" s="25">
        <f t="shared" si="0"/>
        <v>59500</v>
      </c>
      <c r="E24" s="29" t="s">
        <v>126</v>
      </c>
      <c r="F24" s="124" t="s">
        <v>250</v>
      </c>
      <c r="G24" s="25">
        <f>ใบผ่าน3!D34</f>
        <v>0</v>
      </c>
      <c r="I24" s="19">
        <v>59500</v>
      </c>
    </row>
    <row r="25" spans="1:9" ht="24" thickBot="1">
      <c r="A25" s="29"/>
      <c r="B25" s="123"/>
      <c r="C25" s="29">
        <v>0</v>
      </c>
      <c r="D25" s="25">
        <f t="shared" si="0"/>
        <v>220000</v>
      </c>
      <c r="E25" s="252" t="s">
        <v>419</v>
      </c>
      <c r="F25" s="124" t="s">
        <v>250</v>
      </c>
      <c r="G25" s="25">
        <f>ใบผ่าน3!D38</f>
        <v>0</v>
      </c>
      <c r="I25" s="19">
        <v>220000</v>
      </c>
    </row>
    <row r="26" spans="1:12" s="4" customFormat="1" ht="24" thickBot="1">
      <c r="A26" s="32">
        <f>SUM(A10:A25)</f>
        <v>24000000</v>
      </c>
      <c r="B26" s="125">
        <f>SUM(B10:B23)</f>
        <v>0</v>
      </c>
      <c r="C26" s="32">
        <f>SUM(C10:C25)</f>
        <v>24000000</v>
      </c>
      <c r="D26" s="62">
        <f>SUM(D10:D25)</f>
        <v>5620512.25</v>
      </c>
      <c r="E26" s="126"/>
      <c r="F26" s="127"/>
      <c r="G26" s="62">
        <f>SUM(G10:G25)</f>
        <v>1356539.3499999999</v>
      </c>
      <c r="I26" s="39"/>
      <c r="L26" s="39"/>
    </row>
    <row r="27" spans="1:9" ht="23.25">
      <c r="A27" s="29"/>
      <c r="B27" s="123"/>
      <c r="C27" s="29"/>
      <c r="D27" s="25">
        <f aca="true" t="shared" si="1" ref="D27:D35">I27+G27</f>
        <v>351942.79000000004</v>
      </c>
      <c r="E27" s="29" t="s">
        <v>158</v>
      </c>
      <c r="F27" s="124" t="s">
        <v>251</v>
      </c>
      <c r="G27" s="25">
        <f>'หมายเหตุ 2'!D18</f>
        <v>182460.44</v>
      </c>
      <c r="I27" s="19">
        <v>169482.35</v>
      </c>
    </row>
    <row r="28" spans="1:9" ht="23.25">
      <c r="A28" s="29"/>
      <c r="B28" s="123"/>
      <c r="C28" s="29"/>
      <c r="D28" s="25">
        <f t="shared" si="1"/>
        <v>110.9</v>
      </c>
      <c r="E28" s="29" t="s">
        <v>148</v>
      </c>
      <c r="F28" s="128" t="s">
        <v>253</v>
      </c>
      <c r="G28" s="25">
        <f>ใบผ่าน1!D13</f>
        <v>0</v>
      </c>
      <c r="I28" s="19">
        <v>110.9</v>
      </c>
    </row>
    <row r="29" spans="1:9" ht="23.25">
      <c r="A29" s="29"/>
      <c r="B29" s="123"/>
      <c r="C29" s="29"/>
      <c r="D29" s="25">
        <f t="shared" si="1"/>
        <v>0</v>
      </c>
      <c r="E29" s="29" t="s">
        <v>194</v>
      </c>
      <c r="F29" s="128" t="s">
        <v>255</v>
      </c>
      <c r="G29" s="25">
        <f>ใบผ่าน1!D17</f>
        <v>0</v>
      </c>
      <c r="I29" s="19">
        <v>0</v>
      </c>
    </row>
    <row r="30" spans="1:10" ht="23.25">
      <c r="A30" s="29"/>
      <c r="B30" s="123"/>
      <c r="C30" s="29"/>
      <c r="D30" s="25">
        <f t="shared" si="1"/>
        <v>463200</v>
      </c>
      <c r="E30" s="29" t="s">
        <v>181</v>
      </c>
      <c r="F30" s="124" t="s">
        <v>256</v>
      </c>
      <c r="G30" s="25">
        <v>231200</v>
      </c>
      <c r="I30" s="19">
        <v>232000</v>
      </c>
      <c r="J30" s="71"/>
    </row>
    <row r="31" spans="1:9" ht="23.25">
      <c r="A31" s="29"/>
      <c r="B31" s="123"/>
      <c r="C31" s="29"/>
      <c r="D31" s="25">
        <f t="shared" si="1"/>
        <v>200</v>
      </c>
      <c r="E31" s="29" t="s">
        <v>424</v>
      </c>
      <c r="F31" s="260" t="s">
        <v>260</v>
      </c>
      <c r="G31" s="25">
        <f>ใบผ่าน1!D19</f>
        <v>0</v>
      </c>
      <c r="I31" s="19">
        <v>200</v>
      </c>
    </row>
    <row r="32" spans="1:7" ht="23.25">
      <c r="A32" s="29"/>
      <c r="B32" s="123"/>
      <c r="C32" s="29"/>
      <c r="D32" s="25">
        <f t="shared" si="1"/>
        <v>1431.77</v>
      </c>
      <c r="E32" s="267" t="s">
        <v>462</v>
      </c>
      <c r="F32" s="182" t="s">
        <v>268</v>
      </c>
      <c r="G32" s="25">
        <f>ใบผ่าน1!D20</f>
        <v>1431.77</v>
      </c>
    </row>
    <row r="33" spans="1:7" ht="23.25">
      <c r="A33" s="29"/>
      <c r="B33" s="123"/>
      <c r="C33" s="29"/>
      <c r="D33" s="25">
        <f t="shared" si="1"/>
        <v>9000</v>
      </c>
      <c r="E33" s="29" t="s">
        <v>463</v>
      </c>
      <c r="F33" s="182" t="s">
        <v>454</v>
      </c>
      <c r="G33" s="25">
        <f>ใบผ่าน1!D21</f>
        <v>9000</v>
      </c>
    </row>
    <row r="34" spans="1:9" ht="23.25">
      <c r="A34" s="29"/>
      <c r="B34" s="123"/>
      <c r="C34" s="29"/>
      <c r="D34" s="25">
        <f t="shared" si="1"/>
        <v>11815</v>
      </c>
      <c r="E34" s="38" t="s">
        <v>425</v>
      </c>
      <c r="F34" s="260" t="s">
        <v>426</v>
      </c>
      <c r="G34" s="25">
        <f>ใบผ่าน1!D14+190</f>
        <v>6028</v>
      </c>
      <c r="I34" s="19">
        <v>5787</v>
      </c>
    </row>
    <row r="35" spans="1:7" ht="24" thickBot="1">
      <c r="A35" s="29"/>
      <c r="B35" s="123"/>
      <c r="C35" s="29"/>
      <c r="D35" s="25">
        <f t="shared" si="1"/>
        <v>100</v>
      </c>
      <c r="E35" s="29" t="s">
        <v>464</v>
      </c>
      <c r="F35" s="124" t="s">
        <v>277</v>
      </c>
      <c r="G35" s="25">
        <v>100</v>
      </c>
    </row>
    <row r="36" spans="1:7" ht="21.75" customHeight="1" thickBot="1">
      <c r="A36" s="29"/>
      <c r="B36" s="123"/>
      <c r="C36" s="29"/>
      <c r="D36" s="129">
        <f>SUM(D27:D35)</f>
        <v>837800.4600000001</v>
      </c>
      <c r="E36" s="284" t="s">
        <v>51</v>
      </c>
      <c r="F36" s="285"/>
      <c r="G36" s="129">
        <f>SUM(G27:G35)</f>
        <v>430220.21</v>
      </c>
    </row>
    <row r="37" spans="1:12" s="4" customFormat="1" ht="41.25" customHeight="1" thickBot="1" thickTop="1">
      <c r="A37" s="130">
        <f>SUM(A26:A36)</f>
        <v>24000000</v>
      </c>
      <c r="B37" s="130">
        <f>SUM(B10:B36)</f>
        <v>0</v>
      </c>
      <c r="C37" s="130">
        <f>SUM(C26:C36)</f>
        <v>24000000</v>
      </c>
      <c r="D37" s="131">
        <f>SUM(D26:D35)</f>
        <v>6458312.71</v>
      </c>
      <c r="E37" s="286"/>
      <c r="F37" s="287"/>
      <c r="G37" s="132">
        <f>SUM(G26:G35)</f>
        <v>1786759.5599999998</v>
      </c>
      <c r="I37" s="39">
        <v>0</v>
      </c>
      <c r="L37" s="39"/>
    </row>
    <row r="38" spans="1:12" s="4" customFormat="1" ht="41.25" customHeight="1" thickTop="1">
      <c r="A38" s="104"/>
      <c r="B38" s="104"/>
      <c r="C38" s="104"/>
      <c r="D38" s="133"/>
      <c r="E38" s="104"/>
      <c r="F38" s="104"/>
      <c r="G38" s="134"/>
      <c r="I38" s="39"/>
      <c r="L38" s="39"/>
    </row>
    <row r="39" spans="1:12" s="4" customFormat="1" ht="41.25" customHeight="1" thickBot="1">
      <c r="A39" s="104"/>
      <c r="B39" s="104"/>
      <c r="C39" s="104"/>
      <c r="D39" s="133"/>
      <c r="E39" s="104"/>
      <c r="F39" s="104"/>
      <c r="G39" s="134"/>
      <c r="I39" s="39"/>
      <c r="L39" s="39"/>
    </row>
    <row r="40" spans="1:9" ht="24.75" thickBot="1" thickTop="1">
      <c r="A40" s="295" t="s">
        <v>31</v>
      </c>
      <c r="B40" s="296"/>
      <c r="C40" s="296"/>
      <c r="D40" s="296"/>
      <c r="E40" s="297" t="s">
        <v>8</v>
      </c>
      <c r="F40" s="302" t="s">
        <v>27</v>
      </c>
      <c r="G40" s="110" t="s">
        <v>39</v>
      </c>
      <c r="I40" s="19">
        <v>0</v>
      </c>
    </row>
    <row r="41" spans="1:9" ht="23.25">
      <c r="A41" s="292" t="s">
        <v>32</v>
      </c>
      <c r="B41" s="111" t="s">
        <v>34</v>
      </c>
      <c r="C41" s="112"/>
      <c r="D41" s="113"/>
      <c r="E41" s="288"/>
      <c r="F41" s="289"/>
      <c r="G41" s="114" t="s">
        <v>40</v>
      </c>
      <c r="I41" s="19">
        <v>0</v>
      </c>
    </row>
    <row r="42" spans="1:9" ht="23.25">
      <c r="A42" s="293"/>
      <c r="B42" s="115" t="s">
        <v>35</v>
      </c>
      <c r="C42" s="116" t="s">
        <v>37</v>
      </c>
      <c r="D42" s="113" t="s">
        <v>38</v>
      </c>
      <c r="E42" s="288"/>
      <c r="F42" s="289"/>
      <c r="G42" s="114" t="s">
        <v>41</v>
      </c>
      <c r="I42" s="19">
        <v>0</v>
      </c>
    </row>
    <row r="43" spans="1:9" ht="24" thickBot="1">
      <c r="A43" s="115" t="s">
        <v>33</v>
      </c>
      <c r="B43" s="115" t="s">
        <v>36</v>
      </c>
      <c r="C43" s="117" t="s">
        <v>33</v>
      </c>
      <c r="D43" s="113" t="s">
        <v>33</v>
      </c>
      <c r="E43" s="298"/>
      <c r="F43" s="303"/>
      <c r="G43" s="118" t="s">
        <v>33</v>
      </c>
      <c r="I43" s="19">
        <v>0</v>
      </c>
    </row>
    <row r="44" spans="1:9" ht="24" thickTop="1">
      <c r="A44" s="119"/>
      <c r="B44" s="120"/>
      <c r="C44" s="119"/>
      <c r="D44" s="136"/>
      <c r="E44" s="126" t="s">
        <v>53</v>
      </c>
      <c r="F44" s="122" t="s">
        <v>257</v>
      </c>
      <c r="G44" s="136"/>
      <c r="I44" s="19">
        <v>0</v>
      </c>
    </row>
    <row r="45" spans="1:9" ht="23.25">
      <c r="A45" s="29">
        <v>6950448</v>
      </c>
      <c r="B45" s="123"/>
      <c r="C45" s="29">
        <v>6950448</v>
      </c>
      <c r="D45" s="25">
        <f>I45+G45</f>
        <v>1077067</v>
      </c>
      <c r="E45" s="29" t="s">
        <v>159</v>
      </c>
      <c r="F45" s="124" t="s">
        <v>260</v>
      </c>
      <c r="G45" s="25">
        <f>ใบผ่าน2!C6+231200</f>
        <v>641943</v>
      </c>
      <c r="I45" s="19">
        <v>435124</v>
      </c>
    </row>
    <row r="46" spans="1:9" ht="23.25">
      <c r="A46" s="29">
        <v>2657520</v>
      </c>
      <c r="B46" s="123"/>
      <c r="C46" s="29">
        <v>2657520</v>
      </c>
      <c r="D46" s="25">
        <f aca="true" t="shared" si="2" ref="D46:D54">I46+G46</f>
        <v>442920</v>
      </c>
      <c r="E46" s="29" t="s">
        <v>160</v>
      </c>
      <c r="F46" s="124" t="s">
        <v>258</v>
      </c>
      <c r="G46" s="25">
        <f>ใบผ่าน2!C7</f>
        <v>221460</v>
      </c>
      <c r="I46" s="19">
        <v>221460</v>
      </c>
    </row>
    <row r="47" spans="1:9" ht="23.25">
      <c r="A47" s="29">
        <v>6095160</v>
      </c>
      <c r="B47" s="123"/>
      <c r="C47" s="29">
        <v>6095160</v>
      </c>
      <c r="D47" s="25">
        <f t="shared" si="2"/>
        <v>872143.21</v>
      </c>
      <c r="E47" s="29" t="s">
        <v>161</v>
      </c>
      <c r="F47" s="124" t="s">
        <v>259</v>
      </c>
      <c r="G47" s="25">
        <f>ใบผ่าน2!C8</f>
        <v>436375</v>
      </c>
      <c r="I47" s="19">
        <v>435768.21</v>
      </c>
    </row>
    <row r="48" spans="1:9" ht="23.25">
      <c r="A48" s="29">
        <v>774911</v>
      </c>
      <c r="B48" s="123"/>
      <c r="C48" s="29">
        <v>774911</v>
      </c>
      <c r="D48" s="25">
        <f t="shared" si="2"/>
        <v>69913.20999999999</v>
      </c>
      <c r="E48" s="29" t="s">
        <v>162</v>
      </c>
      <c r="F48" s="124" t="s">
        <v>261</v>
      </c>
      <c r="G48" s="25">
        <f>ใบผ่าน2!C9</f>
        <v>39910</v>
      </c>
      <c r="I48" s="19">
        <v>30003.21</v>
      </c>
    </row>
    <row r="49" spans="1:9" ht="23.25">
      <c r="A49" s="29">
        <v>2231000</v>
      </c>
      <c r="B49" s="123"/>
      <c r="C49" s="29">
        <v>2231000</v>
      </c>
      <c r="D49" s="25">
        <f t="shared" si="2"/>
        <v>49650</v>
      </c>
      <c r="E49" s="29" t="s">
        <v>163</v>
      </c>
      <c r="F49" s="124" t="s">
        <v>262</v>
      </c>
      <c r="G49" s="25">
        <f>ใบผ่าน2!C10</f>
        <v>38700</v>
      </c>
      <c r="I49" s="19">
        <v>10950</v>
      </c>
    </row>
    <row r="50" spans="1:9" ht="23.25">
      <c r="A50" s="29">
        <v>755161</v>
      </c>
      <c r="B50" s="123"/>
      <c r="C50" s="29">
        <v>755161</v>
      </c>
      <c r="D50" s="25">
        <f t="shared" si="2"/>
        <v>3860.08</v>
      </c>
      <c r="E50" s="29" t="s">
        <v>164</v>
      </c>
      <c r="F50" s="124" t="s">
        <v>263</v>
      </c>
      <c r="G50" s="25">
        <f>ใบผ่าน2!C11</f>
        <v>3860.08</v>
      </c>
      <c r="I50" s="19">
        <v>0</v>
      </c>
    </row>
    <row r="51" spans="1:9" ht="23.25">
      <c r="A51" s="29">
        <v>904000</v>
      </c>
      <c r="B51" s="123"/>
      <c r="C51" s="29">
        <v>904000</v>
      </c>
      <c r="D51" s="25">
        <f t="shared" si="2"/>
        <v>177720.9</v>
      </c>
      <c r="E51" s="29" t="s">
        <v>195</v>
      </c>
      <c r="F51" s="124" t="s">
        <v>264</v>
      </c>
      <c r="G51" s="25">
        <f>ใบผ่าน2!C12</f>
        <v>60530.27</v>
      </c>
      <c r="I51" s="19">
        <v>117190.63</v>
      </c>
    </row>
    <row r="52" spans="1:9" ht="23.25">
      <c r="A52" s="29">
        <v>327800</v>
      </c>
      <c r="B52" s="123"/>
      <c r="C52" s="29">
        <v>327800</v>
      </c>
      <c r="D52" s="25">
        <f t="shared" si="2"/>
        <v>0</v>
      </c>
      <c r="E52" s="29" t="s">
        <v>165</v>
      </c>
      <c r="F52" s="124" t="s">
        <v>265</v>
      </c>
      <c r="G52" s="25">
        <f>ใบผ่าน2!C13</f>
        <v>0</v>
      </c>
      <c r="I52" s="19">
        <v>0</v>
      </c>
    </row>
    <row r="53" spans="1:9" ht="23.25">
      <c r="A53" s="29">
        <v>2629000</v>
      </c>
      <c r="B53" s="123"/>
      <c r="C53" s="29">
        <v>2629000</v>
      </c>
      <c r="D53" s="25">
        <f t="shared" si="2"/>
        <v>0</v>
      </c>
      <c r="E53" s="29" t="s">
        <v>166</v>
      </c>
      <c r="F53" s="124" t="s">
        <v>266</v>
      </c>
      <c r="G53" s="25">
        <f>ใบผ่าน2!C14</f>
        <v>0</v>
      </c>
      <c r="I53" s="19">
        <v>0</v>
      </c>
    </row>
    <row r="54" spans="1:9" ht="23.25">
      <c r="A54" s="29">
        <v>25000</v>
      </c>
      <c r="B54" s="123"/>
      <c r="C54" s="29">
        <v>25000</v>
      </c>
      <c r="D54" s="25">
        <f t="shared" si="2"/>
        <v>0</v>
      </c>
      <c r="E54" s="29" t="s">
        <v>167</v>
      </c>
      <c r="F54" s="124" t="s">
        <v>267</v>
      </c>
      <c r="G54" s="25">
        <f>ใบผ่าน2!C15</f>
        <v>0</v>
      </c>
      <c r="I54" s="19">
        <v>0</v>
      </c>
    </row>
    <row r="55" spans="1:9" ht="24" thickBot="1">
      <c r="A55" s="29">
        <v>650000</v>
      </c>
      <c r="B55" s="123"/>
      <c r="C55" s="29">
        <v>650000</v>
      </c>
      <c r="D55" s="25">
        <f>I55+G55</f>
        <v>238000</v>
      </c>
      <c r="E55" s="29" t="s">
        <v>168</v>
      </c>
      <c r="F55" s="124" t="s">
        <v>268</v>
      </c>
      <c r="G55" s="25">
        <f>ใบผ่าน2!C16</f>
        <v>213000</v>
      </c>
      <c r="I55" s="19">
        <v>25000</v>
      </c>
    </row>
    <row r="56" spans="1:12" s="4" customFormat="1" ht="24" thickBot="1">
      <c r="A56" s="137">
        <f>SUM(A45:A55)</f>
        <v>24000000</v>
      </c>
      <c r="B56" s="138">
        <v>0</v>
      </c>
      <c r="C56" s="137">
        <f>SUM(C45:C55)</f>
        <v>24000000</v>
      </c>
      <c r="D56" s="129">
        <f>SUM(D45:D55)</f>
        <v>2931274.4</v>
      </c>
      <c r="E56" s="126"/>
      <c r="F56" s="127"/>
      <c r="G56" s="129">
        <f>SUM(G45:G55)</f>
        <v>1655778.35</v>
      </c>
      <c r="I56" s="39"/>
      <c r="L56" s="39"/>
    </row>
    <row r="57" spans="1:9" ht="24" thickTop="1">
      <c r="A57" s="29"/>
      <c r="B57" s="123"/>
      <c r="C57" s="29"/>
      <c r="D57" s="25">
        <f>I57+G57</f>
        <v>380066.01</v>
      </c>
      <c r="E57" s="29" t="s">
        <v>170</v>
      </c>
      <c r="F57" s="124" t="s">
        <v>251</v>
      </c>
      <c r="G57" s="25">
        <f>'หมายเหตุ 2'!E18</f>
        <v>182393.98</v>
      </c>
      <c r="I57" s="19">
        <v>197672.03</v>
      </c>
    </row>
    <row r="58" spans="1:7" ht="23.25">
      <c r="A58" s="29"/>
      <c r="B58" s="123"/>
      <c r="C58" s="29"/>
      <c r="D58" s="25"/>
      <c r="E58" s="29" t="s">
        <v>122</v>
      </c>
      <c r="F58" s="124" t="s">
        <v>360</v>
      </c>
      <c r="G58" s="25">
        <f>ใบผ่าน2!C26</f>
        <v>0</v>
      </c>
    </row>
    <row r="59" spans="1:9" ht="23.25">
      <c r="A59" s="29"/>
      <c r="B59" s="123"/>
      <c r="C59" s="29"/>
      <c r="D59" s="25">
        <f>I59+G59</f>
        <v>475176</v>
      </c>
      <c r="E59" s="29" t="s">
        <v>169</v>
      </c>
      <c r="F59" s="124" t="s">
        <v>256</v>
      </c>
      <c r="G59" s="25">
        <f>ใบผ่าน2!C25</f>
        <v>242976</v>
      </c>
      <c r="I59" s="19">
        <v>232200</v>
      </c>
    </row>
    <row r="60" spans="1:9" ht="23.25">
      <c r="A60" s="29"/>
      <c r="B60" s="123"/>
      <c r="C60" s="29"/>
      <c r="D60" s="25">
        <f>I60+G60</f>
        <v>119165.5</v>
      </c>
      <c r="E60" s="29" t="s">
        <v>269</v>
      </c>
      <c r="F60" s="124" t="s">
        <v>270</v>
      </c>
      <c r="G60" s="25">
        <f>ใบผ่าน2!C17</f>
        <v>104665.5</v>
      </c>
      <c r="I60" s="19">
        <v>14500</v>
      </c>
    </row>
    <row r="61" spans="1:7" ht="24" thickBot="1">
      <c r="A61" s="29"/>
      <c r="B61" s="123"/>
      <c r="C61" s="29"/>
      <c r="D61" s="25">
        <f>I61+G61</f>
        <v>100</v>
      </c>
      <c r="E61" s="29" t="s">
        <v>465</v>
      </c>
      <c r="F61" s="124" t="s">
        <v>277</v>
      </c>
      <c r="G61" s="25">
        <v>100</v>
      </c>
    </row>
    <row r="62" spans="1:12" s="4" customFormat="1" ht="21.75" customHeight="1" thickBot="1">
      <c r="A62" s="137"/>
      <c r="B62" s="138"/>
      <c r="C62" s="137"/>
      <c r="D62" s="129">
        <f>SUM(D57:D61)</f>
        <v>974507.51</v>
      </c>
      <c r="E62" s="284" t="s">
        <v>54</v>
      </c>
      <c r="F62" s="285"/>
      <c r="G62" s="129">
        <f>SUM(G57:G61)</f>
        <v>530135.48</v>
      </c>
      <c r="I62" s="39"/>
      <c r="L62" s="39"/>
    </row>
    <row r="63" spans="1:7" ht="22.5" customHeight="1" thickBot="1" thickTop="1">
      <c r="A63" s="139">
        <f>SUM(A56:A62)</f>
        <v>24000000</v>
      </c>
      <c r="B63" s="139">
        <f>SUM(B56:B62)</f>
        <v>0</v>
      </c>
      <c r="C63" s="139">
        <f>SUM(C56:C62)</f>
        <v>24000000</v>
      </c>
      <c r="D63" s="140">
        <f>D56+D62</f>
        <v>3905781.91</v>
      </c>
      <c r="E63" s="286"/>
      <c r="F63" s="287"/>
      <c r="G63" s="141">
        <f>G56+G62</f>
        <v>2185913.83</v>
      </c>
    </row>
    <row r="64" spans="4:7" ht="23.25">
      <c r="D64" s="24">
        <f>D26-D56</f>
        <v>2689237.85</v>
      </c>
      <c r="E64" s="292" t="s">
        <v>55</v>
      </c>
      <c r="F64" s="299"/>
      <c r="G64" s="24">
        <f>G26-G56</f>
        <v>-299239.00000000023</v>
      </c>
    </row>
    <row r="65" spans="4:10" ht="23.25">
      <c r="D65" s="25"/>
      <c r="E65" s="293" t="s">
        <v>177</v>
      </c>
      <c r="F65" s="300"/>
      <c r="G65" s="25"/>
      <c r="J65" s="30" t="s">
        <v>196</v>
      </c>
    </row>
    <row r="66" spans="1:7" ht="24" thickBot="1">
      <c r="A66" s="304"/>
      <c r="B66" s="304"/>
      <c r="C66" s="305"/>
      <c r="D66" s="63"/>
      <c r="E66" s="306" t="s">
        <v>344</v>
      </c>
      <c r="F66" s="307"/>
      <c r="G66" s="63"/>
    </row>
    <row r="67" spans="1:10" ht="24" thickBot="1">
      <c r="A67" s="304"/>
      <c r="B67" s="304"/>
      <c r="C67" s="305"/>
      <c r="D67" s="129">
        <f>D8+D37-D63</f>
        <v>23334910.650000002</v>
      </c>
      <c r="E67" s="293" t="s">
        <v>56</v>
      </c>
      <c r="F67" s="300"/>
      <c r="G67" s="129">
        <f>G8+G37-G63</f>
        <v>23334910.65</v>
      </c>
      <c r="I67" s="240"/>
      <c r="J67" s="30" t="s">
        <v>412</v>
      </c>
    </row>
    <row r="68" spans="1:7" ht="24" thickTop="1">
      <c r="A68" s="304"/>
      <c r="B68" s="304"/>
      <c r="C68" s="304"/>
      <c r="D68" s="134"/>
      <c r="E68" s="107"/>
      <c r="G68" s="134"/>
    </row>
    <row r="70" spans="1:11" ht="23.25">
      <c r="A70" s="301" t="s">
        <v>347</v>
      </c>
      <c r="B70" s="301"/>
      <c r="C70" s="301"/>
      <c r="D70" s="301"/>
      <c r="E70" s="301"/>
      <c r="F70" s="301"/>
      <c r="G70" s="301"/>
      <c r="J70" s="201" t="s">
        <v>199</v>
      </c>
      <c r="K70" s="201"/>
    </row>
    <row r="71" spans="1:9" ht="23.25">
      <c r="A71" s="301" t="s">
        <v>415</v>
      </c>
      <c r="B71" s="301"/>
      <c r="C71" s="301"/>
      <c r="D71" s="301"/>
      <c r="E71" s="301"/>
      <c r="F71" s="301"/>
      <c r="G71" s="301"/>
      <c r="I71" s="19">
        <f>D67-G67</f>
        <v>0</v>
      </c>
    </row>
    <row r="72" spans="1:7" ht="23.25">
      <c r="A72" s="308" t="s">
        <v>416</v>
      </c>
      <c r="B72" s="308"/>
      <c r="C72" s="308"/>
      <c r="D72" s="308"/>
      <c r="E72" s="308"/>
      <c r="F72" s="308"/>
      <c r="G72" s="308"/>
    </row>
    <row r="73" spans="1:10" ht="23.25">
      <c r="A73" s="301"/>
      <c r="B73" s="301"/>
      <c r="C73" s="301"/>
      <c r="D73" s="301"/>
      <c r="E73" s="301"/>
      <c r="F73" s="301"/>
      <c r="G73" s="301"/>
      <c r="J73" s="30" t="s">
        <v>200</v>
      </c>
    </row>
    <row r="74" spans="1:7" ht="23.25">
      <c r="A74" s="301" t="s">
        <v>340</v>
      </c>
      <c r="B74" s="301"/>
      <c r="C74" s="301"/>
      <c r="D74" s="301"/>
      <c r="E74" s="301"/>
      <c r="F74" s="301"/>
      <c r="G74" s="301"/>
    </row>
    <row r="75" spans="1:7" ht="23.25">
      <c r="A75" s="301" t="s">
        <v>471</v>
      </c>
      <c r="B75" s="301"/>
      <c r="C75" s="301"/>
      <c r="D75" s="301"/>
      <c r="E75" s="301"/>
      <c r="F75" s="301"/>
      <c r="G75" s="301"/>
    </row>
    <row r="76" spans="1:7" ht="23.25">
      <c r="A76" s="301" t="s">
        <v>472</v>
      </c>
      <c r="B76" s="301"/>
      <c r="C76" s="301"/>
      <c r="D76" s="301"/>
      <c r="E76" s="301"/>
      <c r="F76" s="301"/>
      <c r="G76" s="301"/>
    </row>
    <row r="77" spans="1:7" ht="23.25">
      <c r="A77" s="304" t="s">
        <v>5</v>
      </c>
      <c r="B77" s="304"/>
      <c r="C77" s="304"/>
      <c r="D77" s="304"/>
      <c r="E77" s="304"/>
      <c r="F77" s="304"/>
      <c r="G77" s="304"/>
    </row>
  </sheetData>
  <sheetProtection/>
  <mergeCells count="28">
    <mergeCell ref="A75:G75"/>
    <mergeCell ref="A76:G76"/>
    <mergeCell ref="A77:G77"/>
    <mergeCell ref="A72:G72"/>
    <mergeCell ref="A73:G73"/>
    <mergeCell ref="A74:G74"/>
    <mergeCell ref="A71:G71"/>
    <mergeCell ref="A68:C68"/>
    <mergeCell ref="A67:C67"/>
    <mergeCell ref="A66:C66"/>
    <mergeCell ref="E67:F67"/>
    <mergeCell ref="E66:F66"/>
    <mergeCell ref="E40:E43"/>
    <mergeCell ref="E64:F64"/>
    <mergeCell ref="E65:F65"/>
    <mergeCell ref="A70:G70"/>
    <mergeCell ref="F40:F43"/>
    <mergeCell ref="A41:A42"/>
    <mergeCell ref="A2:G2"/>
    <mergeCell ref="E62:F63"/>
    <mergeCell ref="E36:F37"/>
    <mergeCell ref="A1:G1"/>
    <mergeCell ref="E4:E7"/>
    <mergeCell ref="F4:F7"/>
    <mergeCell ref="A4:D4"/>
    <mergeCell ref="A5:A6"/>
    <mergeCell ref="A3:G3"/>
    <mergeCell ref="A40:D40"/>
  </mergeCells>
  <printOptions/>
  <pageMargins left="0.11811023622047245" right="0" top="0.15748031496062992" bottom="0" header="0.31496062992125984" footer="0.1968503937007874"/>
  <pageSetup horizontalDpi="1200" verticalDpi="12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17" sqref="C17"/>
    </sheetView>
  </sheetViews>
  <sheetFormatPr defaultColWidth="9.140625" defaultRowHeight="18.75" customHeight="1"/>
  <cols>
    <col min="1" max="1" width="56.7109375" style="1" customWidth="1"/>
    <col min="2" max="2" width="10.7109375" style="1" customWidth="1"/>
    <col min="3" max="4" width="15.8515625" style="1" customWidth="1"/>
    <col min="5" max="5" width="9.00390625" style="1" customWidth="1"/>
    <col min="6" max="6" width="14.8515625" style="19" customWidth="1"/>
    <col min="7" max="7" width="9.140625" style="19" bestFit="1" customWidth="1"/>
    <col min="8" max="8" width="16.28125" style="19" customWidth="1"/>
    <col min="9" max="11" width="12.421875" style="19" bestFit="1" customWidth="1"/>
    <col min="12" max="13" width="11.28125" style="19" bestFit="1" customWidth="1"/>
    <col min="14" max="14" width="10.421875" style="1" customWidth="1"/>
    <col min="15" max="15" width="12.421875" style="19" bestFit="1" customWidth="1"/>
    <col min="16" max="16" width="11.28125" style="19" bestFit="1" customWidth="1"/>
    <col min="17" max="18" width="9.00390625" style="19" customWidth="1"/>
    <col min="19" max="16384" width="9.00390625" style="1" customWidth="1"/>
  </cols>
  <sheetData>
    <row r="1" ht="18.75" customHeight="1">
      <c r="D1" s="54"/>
    </row>
    <row r="2" spans="3:4" ht="18.75" customHeight="1">
      <c r="C2" s="54" t="s">
        <v>459</v>
      </c>
      <c r="D2" s="54"/>
    </row>
    <row r="3" spans="3:4" ht="18.75" customHeight="1">
      <c r="C3" s="280" t="s">
        <v>460</v>
      </c>
      <c r="D3" s="280"/>
    </row>
    <row r="4" spans="1:4" ht="18.75" customHeight="1" thickBot="1">
      <c r="A4" s="281" t="s">
        <v>63</v>
      </c>
      <c r="B4" s="281"/>
      <c r="C4" s="281"/>
      <c r="D4" s="281"/>
    </row>
    <row r="5" spans="1:4" ht="18.75" customHeight="1" thickBot="1">
      <c r="A5" s="17" t="s">
        <v>8</v>
      </c>
      <c r="B5" s="17" t="s">
        <v>27</v>
      </c>
      <c r="C5" s="17" t="s">
        <v>39</v>
      </c>
      <c r="D5" s="17" t="s">
        <v>39</v>
      </c>
    </row>
    <row r="6" spans="1:4" ht="18.75" customHeight="1">
      <c r="A6" s="78" t="s">
        <v>64</v>
      </c>
      <c r="B6" s="79">
        <v>51100000</v>
      </c>
      <c r="C6" s="80">
        <v>410743</v>
      </c>
      <c r="D6" s="80"/>
    </row>
    <row r="7" spans="1:4" ht="18.75" customHeight="1">
      <c r="A7" s="81" t="s">
        <v>65</v>
      </c>
      <c r="B7" s="82">
        <v>52100000</v>
      </c>
      <c r="C7" s="83">
        <v>221460</v>
      </c>
      <c r="D7" s="83"/>
    </row>
    <row r="8" spans="1:14" ht="18.75" customHeight="1">
      <c r="A8" s="81" t="s">
        <v>66</v>
      </c>
      <c r="B8" s="82">
        <v>52200000</v>
      </c>
      <c r="C8" s="83">
        <v>436375</v>
      </c>
      <c r="D8" s="83"/>
      <c r="N8" s="19"/>
    </row>
    <row r="9" spans="1:4" ht="18.75" customHeight="1">
      <c r="A9" s="81" t="s">
        <v>67</v>
      </c>
      <c r="B9" s="82">
        <v>53100000</v>
      </c>
      <c r="C9" s="83">
        <v>39910</v>
      </c>
      <c r="D9" s="83"/>
    </row>
    <row r="10" spans="1:4" ht="18.75" customHeight="1">
      <c r="A10" s="81" t="s">
        <v>68</v>
      </c>
      <c r="B10" s="82">
        <v>53200000</v>
      </c>
      <c r="C10" s="83">
        <v>38700</v>
      </c>
      <c r="D10" s="83"/>
    </row>
    <row r="11" spans="1:4" ht="18.75" customHeight="1">
      <c r="A11" s="81" t="s">
        <v>69</v>
      </c>
      <c r="B11" s="82">
        <v>53300000</v>
      </c>
      <c r="C11" s="83">
        <v>3860.08</v>
      </c>
      <c r="D11" s="83"/>
    </row>
    <row r="12" spans="1:4" ht="18.75" customHeight="1">
      <c r="A12" s="81" t="s">
        <v>70</v>
      </c>
      <c r="B12" s="82">
        <v>53400000</v>
      </c>
      <c r="C12" s="83">
        <v>60530.27</v>
      </c>
      <c r="D12" s="83"/>
    </row>
    <row r="13" spans="1:4" ht="18.75" customHeight="1">
      <c r="A13" s="81" t="s">
        <v>71</v>
      </c>
      <c r="B13" s="82">
        <v>54100000</v>
      </c>
      <c r="C13" s="83">
        <v>0</v>
      </c>
      <c r="D13" s="83"/>
    </row>
    <row r="14" spans="1:4" ht="18.75" customHeight="1">
      <c r="A14" s="81" t="s">
        <v>72</v>
      </c>
      <c r="B14" s="82">
        <v>54200000</v>
      </c>
      <c r="C14" s="83">
        <v>0</v>
      </c>
      <c r="D14" s="83"/>
    </row>
    <row r="15" spans="1:4" ht="18.75" customHeight="1">
      <c r="A15" s="81" t="s">
        <v>362</v>
      </c>
      <c r="B15" s="82">
        <v>55000000</v>
      </c>
      <c r="C15" s="83">
        <v>0</v>
      </c>
      <c r="D15" s="83"/>
    </row>
    <row r="16" spans="1:4" ht="18.75" customHeight="1">
      <c r="A16" s="81" t="s">
        <v>73</v>
      </c>
      <c r="B16" s="82">
        <v>56100000</v>
      </c>
      <c r="C16" s="83">
        <v>213000</v>
      </c>
      <c r="D16" s="83"/>
    </row>
    <row r="17" spans="1:4" ht="18.75" customHeight="1">
      <c r="A17" s="81" t="s">
        <v>361</v>
      </c>
      <c r="B17" s="82">
        <v>21010001</v>
      </c>
      <c r="C17" s="83">
        <v>104665.5</v>
      </c>
      <c r="D17" s="83"/>
    </row>
    <row r="18" spans="1:4" ht="18.75" customHeight="1">
      <c r="A18" s="81" t="s">
        <v>75</v>
      </c>
      <c r="B18" s="82">
        <v>21040001</v>
      </c>
      <c r="C18" s="83">
        <v>2127.5</v>
      </c>
      <c r="D18" s="83"/>
    </row>
    <row r="19" spans="1:4" ht="18.75" customHeight="1">
      <c r="A19" s="81" t="s">
        <v>78</v>
      </c>
      <c r="B19" s="82">
        <v>21040013</v>
      </c>
      <c r="C19" s="83">
        <v>5224</v>
      </c>
      <c r="D19" s="83"/>
    </row>
    <row r="20" spans="1:4" ht="18.75" customHeight="1">
      <c r="A20" s="81" t="s">
        <v>455</v>
      </c>
      <c r="B20" s="82">
        <v>21040099</v>
      </c>
      <c r="C20" s="83">
        <v>1000</v>
      </c>
      <c r="D20" s="83"/>
    </row>
    <row r="21" spans="1:9" ht="18.75" customHeight="1">
      <c r="A21" s="81" t="s">
        <v>79</v>
      </c>
      <c r="B21" s="82">
        <v>21040015</v>
      </c>
      <c r="C21" s="83">
        <v>12677.48</v>
      </c>
      <c r="D21" s="83"/>
      <c r="I21" s="19">
        <f>F3-H3</f>
        <v>0</v>
      </c>
    </row>
    <row r="22" spans="1:4" ht="18.75" customHeight="1">
      <c r="A22" s="81" t="s">
        <v>327</v>
      </c>
      <c r="B22" s="82">
        <v>21040015</v>
      </c>
      <c r="C22" s="83">
        <v>9000</v>
      </c>
      <c r="D22" s="83"/>
    </row>
    <row r="23" spans="1:4" ht="18.75" customHeight="1">
      <c r="A23" s="81" t="s">
        <v>77</v>
      </c>
      <c r="B23" s="82">
        <v>21040015</v>
      </c>
      <c r="C23" s="83">
        <v>111000</v>
      </c>
      <c r="D23" s="83"/>
    </row>
    <row r="24" spans="1:4" ht="18.75" customHeight="1">
      <c r="A24" s="81" t="s">
        <v>76</v>
      </c>
      <c r="B24" s="82">
        <v>21040015</v>
      </c>
      <c r="C24" s="83">
        <v>41365</v>
      </c>
      <c r="D24" s="83"/>
    </row>
    <row r="25" spans="1:4" ht="18.75" customHeight="1">
      <c r="A25" s="81" t="s">
        <v>178</v>
      </c>
      <c r="B25" s="82">
        <v>11041000</v>
      </c>
      <c r="C25" s="83">
        <v>242976</v>
      </c>
      <c r="D25" s="83"/>
    </row>
    <row r="26" spans="1:4" ht="18.75" customHeight="1">
      <c r="A26" s="81" t="s">
        <v>122</v>
      </c>
      <c r="B26" s="82">
        <v>31000000</v>
      </c>
      <c r="C26" s="83">
        <v>0</v>
      </c>
      <c r="D26" s="83"/>
    </row>
    <row r="27" spans="1:6" ht="18.75" customHeight="1">
      <c r="A27" s="81" t="s">
        <v>189</v>
      </c>
      <c r="B27" s="82">
        <v>11012001</v>
      </c>
      <c r="C27" s="83"/>
      <c r="D27" s="83">
        <v>1772153.39</v>
      </c>
      <c r="F27" s="240">
        <f>C6+C7+C8+C9+C10+C11+C12+C13+C14+F34-D28</f>
        <v>1772153.3900000001</v>
      </c>
    </row>
    <row r="28" spans="1:4" ht="18.75" customHeight="1">
      <c r="A28" s="81" t="s">
        <v>80</v>
      </c>
      <c r="B28" s="82">
        <v>21040001</v>
      </c>
      <c r="C28" s="83"/>
      <c r="D28" s="83">
        <v>3193.96</v>
      </c>
    </row>
    <row r="29" spans="1:4" ht="18.75" customHeight="1">
      <c r="A29" s="81" t="s">
        <v>81</v>
      </c>
      <c r="B29" s="82">
        <v>21040013</v>
      </c>
      <c r="C29" s="83"/>
      <c r="D29" s="83">
        <v>5224</v>
      </c>
    </row>
    <row r="30" spans="1:4" ht="18.75" customHeight="1">
      <c r="A30" s="81" t="s">
        <v>84</v>
      </c>
      <c r="B30" s="82">
        <v>21040015</v>
      </c>
      <c r="C30" s="83"/>
      <c r="D30" s="83">
        <v>12677.48</v>
      </c>
    </row>
    <row r="31" spans="1:4" ht="18.75" customHeight="1">
      <c r="A31" s="214" t="s">
        <v>350</v>
      </c>
      <c r="B31" s="82">
        <v>21040015</v>
      </c>
      <c r="C31" s="83"/>
      <c r="D31" s="83">
        <v>9000</v>
      </c>
    </row>
    <row r="32" spans="1:4" ht="18.75" customHeight="1">
      <c r="A32" s="81" t="s">
        <v>83</v>
      </c>
      <c r="B32" s="82">
        <v>21040015</v>
      </c>
      <c r="C32" s="83"/>
      <c r="D32" s="83">
        <v>111000</v>
      </c>
    </row>
    <row r="33" spans="1:4" ht="18.75" customHeight="1" thickBot="1">
      <c r="A33" s="81" t="s">
        <v>82</v>
      </c>
      <c r="B33" s="82">
        <v>21040015</v>
      </c>
      <c r="C33" s="83"/>
      <c r="D33" s="83">
        <v>41365</v>
      </c>
    </row>
    <row r="34" spans="1:6" ht="18.75" customHeight="1" thickBot="1">
      <c r="A34" s="85"/>
      <c r="B34" s="86"/>
      <c r="C34" s="67">
        <f>SUM(C6:C33)</f>
        <v>1954613.83</v>
      </c>
      <c r="D34" s="67">
        <f>SUM(D27:D33)</f>
        <v>1954613.8299999998</v>
      </c>
      <c r="F34" s="240">
        <f>C16+C17+C18+C19+C20+C21+C22+C23+C24+C25+C26-D29-D30-D31-D32-D33</f>
        <v>563769</v>
      </c>
    </row>
    <row r="35" spans="1:4" ht="18.75" customHeight="1">
      <c r="A35" s="87" t="s">
        <v>171</v>
      </c>
      <c r="B35" s="47"/>
      <c r="C35" s="47"/>
      <c r="D35" s="13"/>
    </row>
    <row r="36" spans="1:4" ht="18.75" customHeight="1" thickBot="1">
      <c r="A36" s="88" t="s">
        <v>323</v>
      </c>
      <c r="B36" s="74"/>
      <c r="C36" s="74"/>
      <c r="D36" s="89"/>
    </row>
    <row r="37" spans="1:4" ht="18.75" customHeight="1">
      <c r="A37" s="68"/>
      <c r="B37" s="68"/>
      <c r="C37" s="68"/>
      <c r="D37" s="68"/>
    </row>
    <row r="38" ht="18.75" customHeight="1">
      <c r="D38" s="44"/>
    </row>
    <row r="39" spans="2:4" ht="18.75" customHeight="1">
      <c r="B39" s="282" t="s">
        <v>336</v>
      </c>
      <c r="C39" s="282"/>
      <c r="D39" s="282"/>
    </row>
    <row r="40" spans="2:4" ht="18.75" customHeight="1">
      <c r="B40" s="282" t="s">
        <v>413</v>
      </c>
      <c r="C40" s="282"/>
      <c r="D40" s="282"/>
    </row>
    <row r="41" spans="2:4" ht="18.75" customHeight="1">
      <c r="B41" s="282" t="s">
        <v>414</v>
      </c>
      <c r="C41" s="282"/>
      <c r="D41" s="282"/>
    </row>
    <row r="42" spans="3:4" ht="18.75" customHeight="1">
      <c r="C42" s="19"/>
      <c r="D42" s="19"/>
    </row>
    <row r="43" spans="3:4" ht="18.75" customHeight="1">
      <c r="C43" s="19"/>
      <c r="D43" s="19"/>
    </row>
    <row r="44" spans="2:4" ht="18.75" customHeight="1">
      <c r="B44" s="282" t="s">
        <v>339</v>
      </c>
      <c r="C44" s="282"/>
      <c r="D44" s="282"/>
    </row>
    <row r="45" spans="2:4" ht="18.75" customHeight="1">
      <c r="B45" s="282" t="s">
        <v>308</v>
      </c>
      <c r="C45" s="282"/>
      <c r="D45" s="282"/>
    </row>
    <row r="46" spans="2:4" ht="18.75" customHeight="1">
      <c r="B46" s="282" t="s">
        <v>307</v>
      </c>
      <c r="C46" s="282"/>
      <c r="D46" s="282"/>
    </row>
    <row r="53" ht="18.75" customHeight="1">
      <c r="N53" s="19"/>
    </row>
  </sheetData>
  <sheetProtection/>
  <mergeCells count="8">
    <mergeCell ref="C3:D3"/>
    <mergeCell ref="B44:D44"/>
    <mergeCell ref="B45:D45"/>
    <mergeCell ref="B46:D46"/>
    <mergeCell ref="A4:D4"/>
    <mergeCell ref="B39:D39"/>
    <mergeCell ref="B40:D40"/>
    <mergeCell ref="B41:D41"/>
  </mergeCells>
  <printOptions/>
  <pageMargins left="0.5118110236220472" right="0" top="0.35433070866141736" bottom="0" header="0.7086614173228347" footer="0"/>
  <pageSetup horizontalDpi="1200" verticalDpi="1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E10" sqref="E10"/>
    </sheetView>
  </sheetViews>
  <sheetFormatPr defaultColWidth="9.140625" defaultRowHeight="15"/>
  <cols>
    <col min="1" max="1" width="56.8515625" style="1" customWidth="1"/>
    <col min="2" max="2" width="9.57421875" style="178" customWidth="1"/>
    <col min="3" max="3" width="14.28125" style="19" customWidth="1"/>
    <col min="4" max="4" width="14.8515625" style="19" customWidth="1"/>
    <col min="5" max="5" width="9.00390625" style="1" customWidth="1"/>
    <col min="6" max="6" width="15.7109375" style="1" customWidth="1"/>
    <col min="7" max="16384" width="9.00390625" style="1" customWidth="1"/>
  </cols>
  <sheetData>
    <row r="1" spans="3:4" ht="23.25">
      <c r="C1" s="280" t="s">
        <v>458</v>
      </c>
      <c r="D1" s="280"/>
    </row>
    <row r="2" spans="3:4" ht="23.25">
      <c r="C2" s="280" t="s">
        <v>457</v>
      </c>
      <c r="D2" s="280"/>
    </row>
    <row r="3" spans="1:4" ht="23.25">
      <c r="A3" s="108"/>
      <c r="B3" s="179"/>
      <c r="C3" s="108"/>
      <c r="D3" s="108"/>
    </row>
    <row r="4" spans="1:4" ht="23.25">
      <c r="A4" s="309" t="s">
        <v>63</v>
      </c>
      <c r="B4" s="309"/>
      <c r="C4" s="309"/>
      <c r="D4" s="309"/>
    </row>
    <row r="5" spans="1:5" ht="24" thickBot="1">
      <c r="A5" s="77" t="s">
        <v>8</v>
      </c>
      <c r="B5" s="180" t="s">
        <v>27</v>
      </c>
      <c r="C5" s="90" t="s">
        <v>39</v>
      </c>
      <c r="D5" s="90" t="s">
        <v>39</v>
      </c>
      <c r="E5" s="203"/>
    </row>
    <row r="6" spans="1:4" ht="23.25">
      <c r="A6" s="78" t="s">
        <v>57</v>
      </c>
      <c r="B6" s="181" t="s">
        <v>271</v>
      </c>
      <c r="C6" s="80">
        <v>0</v>
      </c>
      <c r="D6" s="80"/>
    </row>
    <row r="7" spans="1:6" ht="23.25">
      <c r="A7" s="81" t="s">
        <v>184</v>
      </c>
      <c r="B7" s="182" t="s">
        <v>272</v>
      </c>
      <c r="C7" s="83">
        <f>ทะเบียน่รายรับ!BA27</f>
        <v>1372999.12</v>
      </c>
      <c r="D7" s="83"/>
      <c r="F7" s="44"/>
    </row>
    <row r="8" spans="1:4" ht="23.25">
      <c r="A8" s="81" t="s">
        <v>185</v>
      </c>
      <c r="B8" s="182" t="s">
        <v>272</v>
      </c>
      <c r="C8" s="83">
        <f>ทะเบียน่รายรับ!BB27</f>
        <v>0</v>
      </c>
      <c r="D8" s="83"/>
    </row>
    <row r="9" spans="1:4" ht="23.25">
      <c r="A9" s="81" t="s">
        <v>186</v>
      </c>
      <c r="B9" s="182" t="s">
        <v>272</v>
      </c>
      <c r="C9" s="83">
        <f>ทะเบียน่รายรับ!BC27</f>
        <v>0</v>
      </c>
      <c r="D9" s="83"/>
    </row>
    <row r="10" spans="1:4" ht="23.25">
      <c r="A10" s="81" t="s">
        <v>187</v>
      </c>
      <c r="B10" s="182" t="s">
        <v>273</v>
      </c>
      <c r="C10" s="83">
        <f>ทะเบียน่รายรับ!BD27</f>
        <v>0</v>
      </c>
      <c r="D10" s="83"/>
    </row>
    <row r="11" spans="1:4" ht="23.25">
      <c r="A11" s="81" t="s">
        <v>188</v>
      </c>
      <c r="B11" s="182" t="s">
        <v>274</v>
      </c>
      <c r="C11" s="83">
        <v>0</v>
      </c>
      <c r="D11" s="83"/>
    </row>
    <row r="12" spans="1:4" ht="23.25">
      <c r="A12" s="81" t="s">
        <v>365</v>
      </c>
      <c r="B12" s="182" t="s">
        <v>252</v>
      </c>
      <c r="C12" s="83"/>
      <c r="D12" s="83">
        <f>ทะเบียน่รายรับ!B27</f>
        <v>0</v>
      </c>
    </row>
    <row r="13" spans="1:4" ht="23.25">
      <c r="A13" s="81" t="s">
        <v>135</v>
      </c>
      <c r="B13" s="182" t="s">
        <v>253</v>
      </c>
      <c r="C13" s="83"/>
      <c r="D13" s="83">
        <f>ทะเบียน่รายรับ!C27</f>
        <v>0</v>
      </c>
    </row>
    <row r="14" spans="1:4" ht="23.25">
      <c r="A14" s="81" t="s">
        <v>213</v>
      </c>
      <c r="B14" s="182" t="s">
        <v>254</v>
      </c>
      <c r="C14" s="83"/>
      <c r="D14" s="83">
        <f>ทะเบียน่รายรับ!D27</f>
        <v>5838</v>
      </c>
    </row>
    <row r="15" spans="1:4" ht="23.25">
      <c r="A15" s="81" t="s">
        <v>58</v>
      </c>
      <c r="B15" s="182" t="s">
        <v>255</v>
      </c>
      <c r="C15" s="83"/>
      <c r="D15" s="109">
        <f>ทะเบียน่รายรับ!E27</f>
        <v>0</v>
      </c>
    </row>
    <row r="16" spans="1:4" ht="23.25">
      <c r="A16" s="81" t="s">
        <v>61</v>
      </c>
      <c r="B16" s="182" t="s">
        <v>278</v>
      </c>
      <c r="C16" s="83"/>
      <c r="D16" s="109">
        <f>ทะเบียน่รายรับ!G27</f>
        <v>0</v>
      </c>
    </row>
    <row r="17" spans="1:4" ht="23.25">
      <c r="A17" s="81" t="s">
        <v>59</v>
      </c>
      <c r="B17" s="182" t="s">
        <v>275</v>
      </c>
      <c r="C17" s="83"/>
      <c r="D17" s="109">
        <f>ทะเบียน่รายรับ!F27</f>
        <v>0</v>
      </c>
    </row>
    <row r="18" spans="1:6" ht="23.25">
      <c r="A18" s="81" t="s">
        <v>60</v>
      </c>
      <c r="B18" s="182" t="s">
        <v>277</v>
      </c>
      <c r="C18" s="83"/>
      <c r="D18" s="83">
        <f>ทะเบียน่รายรับ!H27</f>
        <v>0</v>
      </c>
      <c r="F18" s="44"/>
    </row>
    <row r="19" spans="1:6" ht="23.25">
      <c r="A19" s="81" t="s">
        <v>423</v>
      </c>
      <c r="B19" s="182" t="s">
        <v>260</v>
      </c>
      <c r="C19" s="84"/>
      <c r="D19" s="84">
        <v>0</v>
      </c>
      <c r="F19" s="44"/>
    </row>
    <row r="20" spans="1:6" ht="23.25">
      <c r="A20" s="81" t="s">
        <v>452</v>
      </c>
      <c r="B20" s="182" t="s">
        <v>268</v>
      </c>
      <c r="C20" s="84"/>
      <c r="D20" s="84">
        <v>1431.77</v>
      </c>
      <c r="F20" s="44"/>
    </row>
    <row r="21" spans="1:6" ht="23.25">
      <c r="A21" s="81" t="s">
        <v>453</v>
      </c>
      <c r="B21" s="182" t="s">
        <v>454</v>
      </c>
      <c r="C21" s="84"/>
      <c r="D21" s="84">
        <v>9000</v>
      </c>
      <c r="F21" s="44"/>
    </row>
    <row r="22" spans="1:4" ht="24" thickBot="1">
      <c r="A22" s="81" t="s">
        <v>62</v>
      </c>
      <c r="B22" s="182" t="s">
        <v>279</v>
      </c>
      <c r="C22" s="84"/>
      <c r="D22" s="84">
        <f>ทะเบียน่รายรับ!AZ30</f>
        <v>1356729.35</v>
      </c>
    </row>
    <row r="23" spans="1:6" ht="24" thickBot="1">
      <c r="A23" s="85"/>
      <c r="B23" s="183"/>
      <c r="C23" s="67">
        <f>SUM(C6:C22)</f>
        <v>1372999.12</v>
      </c>
      <c r="D23" s="67">
        <f>SUM(D12:D22)</f>
        <v>1372999.12</v>
      </c>
      <c r="F23" s="44"/>
    </row>
    <row r="24" spans="1:6" ht="23.25">
      <c r="A24" s="87" t="s">
        <v>182</v>
      </c>
      <c r="B24" s="184"/>
      <c r="C24" s="49"/>
      <c r="D24" s="59"/>
      <c r="F24" s="44">
        <f>D23-C23</f>
        <v>0</v>
      </c>
    </row>
    <row r="25" spans="1:6" ht="24" thickBot="1">
      <c r="A25" s="88" t="s">
        <v>183</v>
      </c>
      <c r="B25" s="185"/>
      <c r="C25" s="76"/>
      <c r="D25" s="73"/>
      <c r="F25" s="44"/>
    </row>
    <row r="26" ht="40.5" customHeight="1">
      <c r="F26" s="44"/>
    </row>
    <row r="27" ht="9.75" customHeight="1" hidden="1"/>
    <row r="28" spans="2:6" ht="23.25">
      <c r="B28" s="282" t="s">
        <v>332</v>
      </c>
      <c r="C28" s="282"/>
      <c r="D28" s="282"/>
      <c r="F28" s="44"/>
    </row>
    <row r="29" spans="2:4" ht="23.25">
      <c r="B29" s="282" t="s">
        <v>413</v>
      </c>
      <c r="C29" s="282"/>
      <c r="D29" s="282"/>
    </row>
    <row r="30" spans="2:4" ht="23.25">
      <c r="B30" s="282" t="s">
        <v>414</v>
      </c>
      <c r="C30" s="282"/>
      <c r="D30" s="282"/>
    </row>
    <row r="31" ht="9.75" customHeight="1">
      <c r="B31" s="186"/>
    </row>
    <row r="32" ht="36" customHeight="1">
      <c r="B32" s="186"/>
    </row>
    <row r="33" spans="2:4" ht="23.25">
      <c r="B33" s="282" t="s">
        <v>335</v>
      </c>
      <c r="C33" s="282"/>
      <c r="D33" s="282"/>
    </row>
    <row r="34" spans="2:4" ht="23.25">
      <c r="B34" s="282" t="s">
        <v>309</v>
      </c>
      <c r="C34" s="282"/>
      <c r="D34" s="282"/>
    </row>
    <row r="35" spans="2:4" ht="23.25">
      <c r="B35" s="282" t="s">
        <v>307</v>
      </c>
      <c r="C35" s="282"/>
      <c r="D35" s="282"/>
    </row>
  </sheetData>
  <sheetProtection/>
  <mergeCells count="9">
    <mergeCell ref="C1:D1"/>
    <mergeCell ref="C2:D2"/>
    <mergeCell ref="A4:D4"/>
    <mergeCell ref="B35:D35"/>
    <mergeCell ref="B34:D34"/>
    <mergeCell ref="B33:D33"/>
    <mergeCell ref="B30:D30"/>
    <mergeCell ref="B29:D29"/>
    <mergeCell ref="B28:D28"/>
  </mergeCells>
  <printOptions/>
  <pageMargins left="0.31496062992125984" right="0.11811023622047245" top="0.5511811023622047" bottom="0.15748031496062992" header="0.31496062992125984" footer="0.31496062992125984"/>
  <pageSetup horizontalDpi="1200" verticalDpi="12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1">
      <selection activeCell="G22" sqref="G22:G27"/>
    </sheetView>
  </sheetViews>
  <sheetFormatPr defaultColWidth="9.140625" defaultRowHeight="19.5" customHeight="1"/>
  <cols>
    <col min="1" max="1" width="61.421875" style="1" customWidth="1"/>
    <col min="2" max="2" width="11.00390625" style="1" customWidth="1"/>
    <col min="3" max="3" width="14.57421875" style="19" customWidth="1"/>
    <col min="4" max="4" width="14.7109375" style="19" customWidth="1"/>
    <col min="5" max="5" width="9.00390625" style="1" customWidth="1"/>
    <col min="6" max="6" width="14.00390625" style="19" customWidth="1"/>
    <col min="7" max="7" width="14.00390625" style="1" customWidth="1"/>
    <col min="8" max="16384" width="9.00390625" style="1" customWidth="1"/>
  </cols>
  <sheetData>
    <row r="1" spans="3:4" ht="19.5" customHeight="1">
      <c r="C1" s="280" t="s">
        <v>456</v>
      </c>
      <c r="D1" s="280"/>
    </row>
    <row r="2" spans="3:4" ht="19.5" customHeight="1">
      <c r="C2" s="280" t="s">
        <v>457</v>
      </c>
      <c r="D2" s="280"/>
    </row>
    <row r="3" spans="1:4" ht="19.5" customHeight="1">
      <c r="A3" s="281" t="s">
        <v>63</v>
      </c>
      <c r="B3" s="281"/>
      <c r="C3" s="281"/>
      <c r="D3" s="281"/>
    </row>
    <row r="4" spans="1:4" ht="19.5" customHeight="1" thickBot="1">
      <c r="A4" s="77" t="s">
        <v>8</v>
      </c>
      <c r="B4" s="77" t="s">
        <v>27</v>
      </c>
      <c r="C4" s="90" t="s">
        <v>39</v>
      </c>
      <c r="D4" s="90" t="s">
        <v>39</v>
      </c>
    </row>
    <row r="5" spans="1:4" ht="19.5" customHeight="1">
      <c r="A5" s="78" t="s">
        <v>85</v>
      </c>
      <c r="B5" s="79">
        <v>19010000</v>
      </c>
      <c r="C5" s="80">
        <f>ทะเบียน่รายรับ!AZ32</f>
        <v>1356729.35</v>
      </c>
      <c r="D5" s="80"/>
    </row>
    <row r="6" spans="1:4" ht="19.5" customHeight="1">
      <c r="A6" s="81" t="s">
        <v>86</v>
      </c>
      <c r="B6" s="82">
        <v>41100001</v>
      </c>
      <c r="C6" s="83"/>
      <c r="D6" s="83">
        <f>ทะเบียน่รายรับ!O27</f>
        <v>0</v>
      </c>
    </row>
    <row r="7" spans="1:4" ht="19.5" customHeight="1">
      <c r="A7" s="81" t="s">
        <v>87</v>
      </c>
      <c r="B7" s="82">
        <v>41100002</v>
      </c>
      <c r="C7" s="83"/>
      <c r="D7" s="83">
        <f>ทะเบียน่รายรับ!P27</f>
        <v>68.64</v>
      </c>
    </row>
    <row r="8" spans="1:4" ht="19.5" customHeight="1">
      <c r="A8" s="81" t="s">
        <v>197</v>
      </c>
      <c r="B8" s="82">
        <v>41100003</v>
      </c>
      <c r="C8" s="83"/>
      <c r="D8" s="83">
        <f>ทะเบียน่รายรับ!Q27</f>
        <v>0</v>
      </c>
    </row>
    <row r="9" spans="1:4" ht="19.5" customHeight="1">
      <c r="A9" s="81" t="s">
        <v>193</v>
      </c>
      <c r="B9" s="82">
        <v>41210004</v>
      </c>
      <c r="C9" s="83"/>
      <c r="D9" s="83">
        <f>ทะเบียน่รายรับ!R27</f>
        <v>0</v>
      </c>
    </row>
    <row r="10" spans="1:4" ht="19.5" customHeight="1">
      <c r="A10" s="81" t="s">
        <v>330</v>
      </c>
      <c r="B10" s="82">
        <v>41210005</v>
      </c>
      <c r="C10" s="83"/>
      <c r="D10" s="83">
        <f>ทะเบียน่รายรับ!S30</f>
        <v>120</v>
      </c>
    </row>
    <row r="11" spans="1:4" ht="19.5" customHeight="1">
      <c r="A11" s="81" t="s">
        <v>379</v>
      </c>
      <c r="B11" s="82">
        <v>41210007</v>
      </c>
      <c r="C11" s="83"/>
      <c r="D11" s="83">
        <f>ทะเบียน่รายรับ!T27</f>
        <v>0</v>
      </c>
    </row>
    <row r="12" spans="1:4" ht="19.5" customHeight="1">
      <c r="A12" s="81" t="s">
        <v>380</v>
      </c>
      <c r="B12" s="82">
        <v>41210029</v>
      </c>
      <c r="C12" s="83"/>
      <c r="D12" s="83">
        <f>ทะเบียน่รายรับ!U27</f>
        <v>0</v>
      </c>
    </row>
    <row r="13" spans="1:4" ht="19.5" customHeight="1">
      <c r="A13" s="81" t="s">
        <v>89</v>
      </c>
      <c r="B13" s="82">
        <v>41219999</v>
      </c>
      <c r="C13" s="83">
        <v>0</v>
      </c>
      <c r="D13" s="83">
        <f>ทะเบียน่รายรับ!V27</f>
        <v>200</v>
      </c>
    </row>
    <row r="14" spans="1:4" ht="19.5" customHeight="1">
      <c r="A14" s="81" t="s">
        <v>88</v>
      </c>
      <c r="B14" s="82">
        <v>41220010</v>
      </c>
      <c r="C14" s="83"/>
      <c r="D14" s="83">
        <f>ทะเบียน่รายรับ!W27</f>
        <v>0</v>
      </c>
    </row>
    <row r="15" spans="1:4" ht="19.5" customHeight="1">
      <c r="A15" s="81" t="s">
        <v>382</v>
      </c>
      <c r="B15" s="82">
        <v>41230007</v>
      </c>
      <c r="C15" s="83"/>
      <c r="D15" s="83">
        <f>ทะเบียน่รายรับ!X27</f>
        <v>0</v>
      </c>
    </row>
    <row r="16" spans="1:4" ht="19.5" customHeight="1">
      <c r="A16" s="81" t="s">
        <v>383</v>
      </c>
      <c r="B16" s="82">
        <v>41599999</v>
      </c>
      <c r="C16" s="83"/>
      <c r="D16" s="83">
        <f>ทะเบียน่รายรับ!Y27</f>
        <v>0</v>
      </c>
    </row>
    <row r="17" spans="1:4" ht="19.5" customHeight="1">
      <c r="A17" s="81" t="s">
        <v>90</v>
      </c>
      <c r="B17" s="82">
        <v>41399999</v>
      </c>
      <c r="C17" s="83"/>
      <c r="D17" s="83">
        <f>ทะเบียน่รายรับ!Z27</f>
        <v>0</v>
      </c>
    </row>
    <row r="18" spans="1:4" ht="19.5" customHeight="1">
      <c r="A18" s="81" t="s">
        <v>384</v>
      </c>
      <c r="B18" s="82">
        <v>41400006</v>
      </c>
      <c r="C18" s="83"/>
      <c r="D18" s="83">
        <f>ทะเบียน่รายรับ!AA30</f>
        <v>53731.5</v>
      </c>
    </row>
    <row r="19" spans="1:4" ht="19.5" customHeight="1">
      <c r="A19" s="81" t="s">
        <v>91</v>
      </c>
      <c r="B19" s="82">
        <v>41500004</v>
      </c>
      <c r="C19" s="83"/>
      <c r="D19" s="83">
        <f>ทะเบียน่รายรับ!AB27</f>
        <v>0</v>
      </c>
    </row>
    <row r="20" spans="1:4" ht="19.5" customHeight="1">
      <c r="A20" s="81" t="s">
        <v>92</v>
      </c>
      <c r="B20" s="82">
        <v>41599999</v>
      </c>
      <c r="C20" s="83"/>
      <c r="D20" s="83">
        <f>ทะเบียน่รายรับ!AC27</f>
        <v>0</v>
      </c>
    </row>
    <row r="21" spans="1:4" ht="19.5" customHeight="1">
      <c r="A21" s="81" t="s">
        <v>346</v>
      </c>
      <c r="B21" s="82">
        <v>416000001</v>
      </c>
      <c r="C21" s="83"/>
      <c r="D21" s="83">
        <f>ทะเบียน่รายรับ!AD27</f>
        <v>0</v>
      </c>
    </row>
    <row r="22" spans="1:7" ht="19.5" customHeight="1">
      <c r="A22" s="81" t="s">
        <v>280</v>
      </c>
      <c r="B22" s="82">
        <v>42100001</v>
      </c>
      <c r="C22" s="83"/>
      <c r="D22" s="83">
        <f>ทะเบียน่รายรับ!AE27</f>
        <v>61358.15</v>
      </c>
      <c r="G22" s="19">
        <v>61358.15</v>
      </c>
    </row>
    <row r="23" spans="1:7" ht="19.5" customHeight="1">
      <c r="A23" s="81" t="s">
        <v>281</v>
      </c>
      <c r="B23" s="82">
        <v>42100002</v>
      </c>
      <c r="C23" s="83"/>
      <c r="D23" s="83">
        <f>ทะเบียน่รายรับ!AF27</f>
        <v>960646.67</v>
      </c>
      <c r="G23" s="19">
        <v>960646.67</v>
      </c>
    </row>
    <row r="24" spans="1:7" ht="19.5" customHeight="1">
      <c r="A24" s="81" t="s">
        <v>314</v>
      </c>
      <c r="B24" s="82">
        <v>42100004</v>
      </c>
      <c r="C24" s="83"/>
      <c r="D24" s="83">
        <f>ทะเบียน่รายรับ!AG30</f>
        <v>77665.15</v>
      </c>
      <c r="G24" s="19">
        <v>77665.15</v>
      </c>
    </row>
    <row r="25" spans="1:7" ht="19.5" customHeight="1">
      <c r="A25" s="81" t="s">
        <v>93</v>
      </c>
      <c r="B25" s="82">
        <v>42100005</v>
      </c>
      <c r="C25" s="83"/>
      <c r="D25" s="83">
        <f>ทะเบียน่รายรับ!AH30</f>
        <v>0</v>
      </c>
      <c r="G25" s="19">
        <v>158727.24</v>
      </c>
    </row>
    <row r="26" spans="1:7" ht="19.5" customHeight="1">
      <c r="A26" s="81" t="s">
        <v>94</v>
      </c>
      <c r="B26" s="82">
        <v>42100007</v>
      </c>
      <c r="C26" s="83"/>
      <c r="D26" s="83">
        <f>ทะเบียน่รายรับ!AK27</f>
        <v>158727.24</v>
      </c>
      <c r="G26" s="19">
        <v>44212</v>
      </c>
    </row>
    <row r="27" spans="1:7" ht="19.5" customHeight="1">
      <c r="A27" s="81" t="s">
        <v>95</v>
      </c>
      <c r="B27" s="82">
        <v>42100012</v>
      </c>
      <c r="C27" s="83"/>
      <c r="D27" s="83">
        <f>ทะเบียน่รายรับ!AL27</f>
        <v>0</v>
      </c>
      <c r="G27" s="44">
        <f>SUM(G22:G26)</f>
        <v>1302609.21</v>
      </c>
    </row>
    <row r="28" spans="1:4" ht="19.5" customHeight="1">
      <c r="A28" s="81" t="s">
        <v>96</v>
      </c>
      <c r="B28" s="82">
        <v>42100013</v>
      </c>
      <c r="C28" s="83"/>
      <c r="D28" s="83">
        <f>ทะเบียน่รายรับ!AM30</f>
        <v>0</v>
      </c>
    </row>
    <row r="29" spans="1:4" ht="19.5" customHeight="1">
      <c r="A29" s="81" t="s">
        <v>385</v>
      </c>
      <c r="B29" s="82">
        <v>42100015</v>
      </c>
      <c r="C29" s="83"/>
      <c r="D29" s="83">
        <f>ทะเบียน่รายรับ!AN27</f>
        <v>44212</v>
      </c>
    </row>
    <row r="30" spans="1:4" ht="19.5" customHeight="1">
      <c r="A30" s="81" t="s">
        <v>358</v>
      </c>
      <c r="B30" s="82">
        <v>43100000</v>
      </c>
      <c r="C30" s="83"/>
      <c r="D30" s="83">
        <f>ทะเบียน่รายรับ!AO27</f>
        <v>0</v>
      </c>
    </row>
    <row r="31" spans="1:4" ht="19.5" customHeight="1">
      <c r="A31" s="81" t="s">
        <v>191</v>
      </c>
      <c r="B31" s="82">
        <v>43100002</v>
      </c>
      <c r="C31" s="83"/>
      <c r="D31" s="83">
        <f>ทะเบียน่รายรับ!AP27</f>
        <v>0</v>
      </c>
    </row>
    <row r="32" spans="1:4" ht="19.5" customHeight="1">
      <c r="A32" s="81" t="s">
        <v>127</v>
      </c>
      <c r="B32" s="82">
        <v>43100002</v>
      </c>
      <c r="C32" s="83"/>
      <c r="D32" s="83">
        <f>ทะเบียน่รายรับ!AQ27</f>
        <v>0</v>
      </c>
    </row>
    <row r="33" spans="1:4" ht="19.5" customHeight="1">
      <c r="A33" s="81" t="s">
        <v>128</v>
      </c>
      <c r="B33" s="82">
        <v>43100002</v>
      </c>
      <c r="C33" s="83"/>
      <c r="D33" s="83">
        <f>ทะเบียน่รายรับ!AR27</f>
        <v>0</v>
      </c>
    </row>
    <row r="34" spans="1:4" ht="19.5" customHeight="1">
      <c r="A34" s="81" t="s">
        <v>359</v>
      </c>
      <c r="B34" s="82">
        <v>43100002</v>
      </c>
      <c r="C34" s="83"/>
      <c r="D34" s="83">
        <f>ทะเบียน่รายรับ!AS27</f>
        <v>0</v>
      </c>
    </row>
    <row r="35" spans="1:4" ht="19.5" customHeight="1">
      <c r="A35" s="81" t="s">
        <v>129</v>
      </c>
      <c r="B35" s="82">
        <v>43100002</v>
      </c>
      <c r="C35" s="83"/>
      <c r="D35" s="83">
        <f>ทะเบียน่รายรับ!AT27</f>
        <v>0</v>
      </c>
    </row>
    <row r="36" spans="1:4" ht="19.5" customHeight="1">
      <c r="A36" s="81" t="s">
        <v>130</v>
      </c>
      <c r="B36" s="82">
        <v>43100002</v>
      </c>
      <c r="C36" s="83"/>
      <c r="D36" s="83">
        <f>ทะเบียน่รายรับ!AU27</f>
        <v>0</v>
      </c>
    </row>
    <row r="37" spans="1:4" ht="19.5" customHeight="1">
      <c r="A37" s="81" t="s">
        <v>131</v>
      </c>
      <c r="B37" s="82">
        <v>43100002</v>
      </c>
      <c r="C37" s="84"/>
      <c r="D37" s="84">
        <f>ทะเบียน่รายรับ!AV27</f>
        <v>0</v>
      </c>
    </row>
    <row r="38" spans="1:4" ht="19.5" customHeight="1" thickBot="1">
      <c r="A38" s="253" t="s">
        <v>418</v>
      </c>
      <c r="B38" s="82">
        <v>43100003</v>
      </c>
      <c r="C38" s="84"/>
      <c r="D38" s="84">
        <f>ทะเบียน่รายรับ!AW27</f>
        <v>0</v>
      </c>
    </row>
    <row r="39" spans="1:4" ht="19.5" customHeight="1" thickBot="1">
      <c r="A39" s="81"/>
      <c r="B39" s="82"/>
      <c r="C39" s="67">
        <f>SUM(C5:C37)</f>
        <v>1356729.35</v>
      </c>
      <c r="D39" s="67">
        <f>SUM(D6:D38)</f>
        <v>1356729.3499999999</v>
      </c>
    </row>
    <row r="40" spans="1:4" ht="19.5" customHeight="1">
      <c r="A40" s="87" t="s">
        <v>172</v>
      </c>
      <c r="B40" s="47"/>
      <c r="C40" s="49"/>
      <c r="D40" s="59"/>
    </row>
    <row r="41" spans="1:11" ht="19.5" customHeight="1" thickBot="1">
      <c r="A41" s="88" t="s">
        <v>183</v>
      </c>
      <c r="B41" s="74"/>
      <c r="C41" s="76"/>
      <c r="D41" s="73"/>
      <c r="K41" s="1" t="s">
        <v>74</v>
      </c>
    </row>
    <row r="42" ht="27.75" customHeight="1"/>
    <row r="43" spans="2:4" ht="30" customHeight="1">
      <c r="B43" s="282" t="s">
        <v>192</v>
      </c>
      <c r="C43" s="282"/>
      <c r="D43" s="282"/>
    </row>
    <row r="44" spans="2:4" ht="19.5" customHeight="1">
      <c r="B44" s="282" t="s">
        <v>413</v>
      </c>
      <c r="C44" s="282"/>
      <c r="D44" s="282"/>
    </row>
    <row r="45" spans="2:4" ht="19.5" customHeight="1">
      <c r="B45" s="282" t="s">
        <v>414</v>
      </c>
      <c r="C45" s="282"/>
      <c r="D45" s="282"/>
    </row>
    <row r="46" ht="15.75" customHeight="1"/>
    <row r="48" spans="2:4" ht="19.5" customHeight="1">
      <c r="B48" s="282" t="s">
        <v>331</v>
      </c>
      <c r="C48" s="282"/>
      <c r="D48" s="282"/>
    </row>
    <row r="49" spans="2:4" ht="19.5" customHeight="1">
      <c r="B49" s="282" t="s">
        <v>241</v>
      </c>
      <c r="C49" s="282"/>
      <c r="D49" s="282"/>
    </row>
    <row r="50" spans="2:4" ht="19.5" customHeight="1">
      <c r="B50" s="282" t="s">
        <v>307</v>
      </c>
      <c r="C50" s="282"/>
      <c r="D50" s="282"/>
    </row>
  </sheetData>
  <sheetProtection/>
  <mergeCells count="9">
    <mergeCell ref="C1:D1"/>
    <mergeCell ref="C2:D2"/>
    <mergeCell ref="B48:D48"/>
    <mergeCell ref="B49:D49"/>
    <mergeCell ref="B50:D50"/>
    <mergeCell ref="A3:D3"/>
    <mergeCell ref="B43:D43"/>
    <mergeCell ref="B44:D44"/>
    <mergeCell ref="B45:D45"/>
  </mergeCells>
  <printOptions/>
  <pageMargins left="0.7086614173228347" right="0.31496062992125984" top="0.15748031496062992" bottom="0" header="1.8897637795275593" footer="0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1.421875" style="2" customWidth="1"/>
    <col min="2" max="2" width="10.57421875" style="189" customWidth="1"/>
    <col min="3" max="3" width="13.8515625" style="39" customWidth="1"/>
    <col min="4" max="5" width="13.00390625" style="39" customWidth="1"/>
    <col min="6" max="6" width="14.421875" style="39" customWidth="1"/>
    <col min="7" max="7" width="9.00390625" style="2" customWidth="1"/>
    <col min="8" max="8" width="22.7109375" style="2" customWidth="1"/>
    <col min="9" max="16384" width="9.00390625" style="2" customWidth="1"/>
  </cols>
  <sheetData>
    <row r="1" spans="1:6" ht="23.25">
      <c r="A1" s="281" t="s">
        <v>6</v>
      </c>
      <c r="B1" s="281"/>
      <c r="C1" s="281"/>
      <c r="D1" s="281"/>
      <c r="E1" s="281"/>
      <c r="F1" s="281"/>
    </row>
    <row r="2" spans="1:6" ht="23.25">
      <c r="A2" s="281" t="s">
        <v>214</v>
      </c>
      <c r="B2" s="281"/>
      <c r="C2" s="281"/>
      <c r="D2" s="281"/>
      <c r="E2" s="281"/>
      <c r="F2" s="281"/>
    </row>
    <row r="3" spans="1:6" ht="23.25">
      <c r="A3" s="311" t="s">
        <v>432</v>
      </c>
      <c r="B3" s="311"/>
      <c r="C3" s="311"/>
      <c r="D3" s="311"/>
      <c r="E3" s="311"/>
      <c r="F3" s="311"/>
    </row>
    <row r="4" spans="1:6" ht="23.25">
      <c r="A4" s="165" t="s">
        <v>232</v>
      </c>
      <c r="B4" s="187"/>
      <c r="C4" s="154"/>
      <c r="D4" s="154"/>
      <c r="E4" s="154"/>
      <c r="F4" s="154"/>
    </row>
    <row r="5" spans="1:6" ht="10.5" customHeight="1">
      <c r="A5" s="154"/>
      <c r="B5" s="187"/>
      <c r="C5" s="154"/>
      <c r="D5" s="154"/>
      <c r="E5" s="154"/>
      <c r="F5" s="154"/>
    </row>
    <row r="6" spans="1:6" ht="23.25">
      <c r="A6" s="55" t="s">
        <v>8</v>
      </c>
      <c r="B6" s="188" t="s">
        <v>27</v>
      </c>
      <c r="C6" s="56" t="s">
        <v>42</v>
      </c>
      <c r="D6" s="56" t="s">
        <v>433</v>
      </c>
      <c r="E6" s="56" t="s">
        <v>434</v>
      </c>
      <c r="F6" s="56" t="s">
        <v>157</v>
      </c>
    </row>
    <row r="7" spans="1:8" ht="23.25">
      <c r="A7" s="57" t="s">
        <v>149</v>
      </c>
      <c r="B7" s="188" t="s">
        <v>282</v>
      </c>
      <c r="C7" s="58">
        <v>2127.5</v>
      </c>
      <c r="D7" s="58">
        <v>3193.96</v>
      </c>
      <c r="E7" s="58">
        <v>2127.5</v>
      </c>
      <c r="F7" s="58">
        <f aca="true" t="shared" si="0" ref="F7:F17">C7+D7-E7</f>
        <v>3193.96</v>
      </c>
      <c r="H7" s="2" t="s">
        <v>326</v>
      </c>
    </row>
    <row r="8" spans="1:8" ht="23.25">
      <c r="A8" s="57" t="s">
        <v>151</v>
      </c>
      <c r="B8" s="188" t="s">
        <v>278</v>
      </c>
      <c r="C8" s="58">
        <v>89925</v>
      </c>
      <c r="D8" s="58">
        <f>ใบผ่าน1!D16</f>
        <v>0</v>
      </c>
      <c r="E8" s="58">
        <v>0</v>
      </c>
      <c r="F8" s="58">
        <f t="shared" si="0"/>
        <v>89925</v>
      </c>
      <c r="H8" s="105"/>
    </row>
    <row r="9" spans="1:8" ht="23.25">
      <c r="A9" s="57" t="s">
        <v>150</v>
      </c>
      <c r="B9" s="188" t="s">
        <v>283</v>
      </c>
      <c r="C9" s="58">
        <v>5224</v>
      </c>
      <c r="D9" s="58">
        <f>ใบผ่าน2!D29</f>
        <v>5224</v>
      </c>
      <c r="E9" s="58">
        <v>5224</v>
      </c>
      <c r="F9" s="58">
        <f t="shared" si="0"/>
        <v>5224</v>
      </c>
      <c r="H9" s="105"/>
    </row>
    <row r="10" spans="1:8" ht="23.25">
      <c r="A10" s="57" t="s">
        <v>356</v>
      </c>
      <c r="B10" s="188" t="s">
        <v>355</v>
      </c>
      <c r="C10" s="58">
        <v>3572</v>
      </c>
      <c r="D10" s="58">
        <v>0</v>
      </c>
      <c r="E10" s="58">
        <v>0</v>
      </c>
      <c r="F10" s="58">
        <f t="shared" si="0"/>
        <v>3572</v>
      </c>
      <c r="H10" s="105"/>
    </row>
    <row r="11" spans="1:8" ht="23.25">
      <c r="A11" s="57" t="s">
        <v>155</v>
      </c>
      <c r="B11" s="188" t="s">
        <v>276</v>
      </c>
      <c r="C11" s="58">
        <v>0</v>
      </c>
      <c r="D11" s="58">
        <v>12677.48</v>
      </c>
      <c r="E11" s="58">
        <v>12677.48</v>
      </c>
      <c r="F11" s="58">
        <f t="shared" si="0"/>
        <v>0</v>
      </c>
      <c r="H11" s="105"/>
    </row>
    <row r="12" spans="1:8" ht="23.25">
      <c r="A12" s="57" t="s">
        <v>328</v>
      </c>
      <c r="B12" s="188" t="s">
        <v>276</v>
      </c>
      <c r="C12" s="58">
        <v>0</v>
      </c>
      <c r="D12" s="58">
        <f>ใบผ่าน2!D31</f>
        <v>9000</v>
      </c>
      <c r="E12" s="58">
        <f>ใบผ่าน2!C22</f>
        <v>9000</v>
      </c>
      <c r="F12" s="58">
        <f t="shared" si="0"/>
        <v>0</v>
      </c>
      <c r="H12" s="105"/>
    </row>
    <row r="13" spans="1:8" ht="23.25">
      <c r="A13" s="57" t="s">
        <v>153</v>
      </c>
      <c r="B13" s="188" t="s">
        <v>276</v>
      </c>
      <c r="C13" s="58"/>
      <c r="D13" s="58">
        <v>111000</v>
      </c>
      <c r="E13" s="58">
        <v>111000</v>
      </c>
      <c r="F13" s="58">
        <f t="shared" si="0"/>
        <v>0</v>
      </c>
      <c r="H13" s="105"/>
    </row>
    <row r="14" spans="1:6" ht="23.25">
      <c r="A14" s="57" t="s">
        <v>154</v>
      </c>
      <c r="B14" s="188" t="s">
        <v>276</v>
      </c>
      <c r="C14" s="58">
        <v>0</v>
      </c>
      <c r="D14" s="58">
        <f>ใบผ่าน2!D33</f>
        <v>41365</v>
      </c>
      <c r="E14" s="58">
        <f>ใบผ่าน2!C24</f>
        <v>41365</v>
      </c>
      <c r="F14" s="58">
        <f t="shared" si="0"/>
        <v>0</v>
      </c>
    </row>
    <row r="15" spans="1:6" ht="23.25">
      <c r="A15" s="57" t="s">
        <v>152</v>
      </c>
      <c r="B15" s="188" t="s">
        <v>275</v>
      </c>
      <c r="C15" s="58">
        <v>1499333.82</v>
      </c>
      <c r="D15" s="58">
        <f>ใบผ่าน1!D15</f>
        <v>0</v>
      </c>
      <c r="E15" s="58">
        <v>0</v>
      </c>
      <c r="F15" s="58">
        <f t="shared" si="0"/>
        <v>1499333.82</v>
      </c>
    </row>
    <row r="16" spans="1:9" ht="23.25">
      <c r="A16" s="57" t="s">
        <v>156</v>
      </c>
      <c r="B16" s="188" t="s">
        <v>277</v>
      </c>
      <c r="C16" s="58">
        <v>54400</v>
      </c>
      <c r="D16" s="58">
        <f>ใบผ่าน1!D18</f>
        <v>0</v>
      </c>
      <c r="E16" s="58">
        <v>1000</v>
      </c>
      <c r="F16" s="58">
        <f t="shared" si="0"/>
        <v>53400</v>
      </c>
      <c r="I16" s="2" t="s">
        <v>198</v>
      </c>
    </row>
    <row r="17" spans="1:6" ht="23.25">
      <c r="A17" s="57" t="s">
        <v>357</v>
      </c>
      <c r="B17" s="188" t="s">
        <v>277</v>
      </c>
      <c r="C17" s="227">
        <v>132800</v>
      </c>
      <c r="D17" s="227">
        <v>0</v>
      </c>
      <c r="E17" s="227">
        <v>0</v>
      </c>
      <c r="F17" s="58">
        <f t="shared" si="0"/>
        <v>132800</v>
      </c>
    </row>
    <row r="18" spans="1:8" ht="23.25">
      <c r="A18" s="310" t="s">
        <v>133</v>
      </c>
      <c r="B18" s="310"/>
      <c r="C18" s="215">
        <f>SUM(C7:C17)</f>
        <v>1787382.32</v>
      </c>
      <c r="D18" s="215">
        <f>SUM(D7:D17)</f>
        <v>182460.44</v>
      </c>
      <c r="E18" s="215">
        <f>SUM(E7:E17)</f>
        <v>182393.98</v>
      </c>
      <c r="F18" s="215">
        <f>SUM(F7:F17)</f>
        <v>1787448.78</v>
      </c>
      <c r="H18" s="105"/>
    </row>
    <row r="19" ht="23.25">
      <c r="H19" s="2" t="s">
        <v>212</v>
      </c>
    </row>
  </sheetData>
  <sheetProtection/>
  <mergeCells count="4">
    <mergeCell ref="A18:B18"/>
    <mergeCell ref="A2:F2"/>
    <mergeCell ref="A3:F3"/>
    <mergeCell ref="A1:F1"/>
  </mergeCells>
  <printOptions/>
  <pageMargins left="0.11811023622047245" right="0" top="1.3385826771653544" bottom="0.15748031496062992" header="0.31496062992125984" footer="0.31496062992125984"/>
  <pageSetup horizontalDpi="1200" verticalDpi="12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B21" sqref="B21"/>
    </sheetView>
  </sheetViews>
  <sheetFormatPr defaultColWidth="9.140625" defaultRowHeight="23.25" customHeight="1"/>
  <cols>
    <col min="1" max="1" width="8.421875" style="3" customWidth="1"/>
    <col min="2" max="2" width="12.140625" style="3" customWidth="1"/>
    <col min="3" max="4" width="9.00390625" style="3" customWidth="1"/>
    <col min="5" max="5" width="6.8515625" style="3" customWidth="1"/>
    <col min="6" max="6" width="11.421875" style="3" customWidth="1"/>
    <col min="7" max="7" width="16.421875" style="3" customWidth="1"/>
    <col min="8" max="8" width="15.57421875" style="23" customWidth="1"/>
    <col min="9" max="9" width="3.421875" style="3" customWidth="1"/>
    <col min="10" max="10" width="14.421875" style="3" customWidth="1"/>
    <col min="11" max="11" width="6.8515625" style="3" customWidth="1"/>
    <col min="12" max="12" width="23.8515625" style="3" customWidth="1"/>
    <col min="13" max="16384" width="9.00390625" style="3" customWidth="1"/>
  </cols>
  <sheetData>
    <row r="1" spans="1:8" s="156" customFormat="1" ht="23.25" customHeight="1">
      <c r="A1" s="279" t="s">
        <v>6</v>
      </c>
      <c r="B1" s="279"/>
      <c r="C1" s="279"/>
      <c r="D1" s="279"/>
      <c r="E1" s="279"/>
      <c r="F1" s="279"/>
      <c r="G1" s="279"/>
      <c r="H1" s="279"/>
    </row>
    <row r="2" spans="1:8" s="156" customFormat="1" ht="23.25" customHeight="1">
      <c r="A2" s="279" t="s">
        <v>214</v>
      </c>
      <c r="B2" s="279"/>
      <c r="C2" s="279"/>
      <c r="D2" s="279"/>
      <c r="E2" s="279"/>
      <c r="F2" s="279"/>
      <c r="G2" s="279"/>
      <c r="H2" s="279"/>
    </row>
    <row r="3" spans="1:8" s="156" customFormat="1" ht="23.25" customHeight="1">
      <c r="A3" s="279" t="s">
        <v>451</v>
      </c>
      <c r="B3" s="279"/>
      <c r="C3" s="279"/>
      <c r="D3" s="279"/>
      <c r="E3" s="279"/>
      <c r="F3" s="279"/>
      <c r="G3" s="279"/>
      <c r="H3" s="279"/>
    </row>
    <row r="4" ht="12" customHeight="1"/>
    <row r="5" spans="1:8" s="155" customFormat="1" ht="23.25" customHeight="1">
      <c r="A5" s="155" t="s">
        <v>316</v>
      </c>
      <c r="H5" s="167"/>
    </row>
    <row r="6" ht="10.5" customHeight="1"/>
    <row r="7" spans="1:8" ht="23.25" customHeight="1">
      <c r="A7" s="312" t="s">
        <v>237</v>
      </c>
      <c r="B7" s="312"/>
      <c r="C7" s="312"/>
      <c r="D7" s="312"/>
      <c r="E7" s="312"/>
      <c r="F7" s="174" t="s">
        <v>239</v>
      </c>
      <c r="G7" s="174" t="s">
        <v>238</v>
      </c>
      <c r="H7" s="175" t="s">
        <v>39</v>
      </c>
    </row>
    <row r="8" spans="1:8" ht="23.25" customHeight="1">
      <c r="A8" s="317" t="s">
        <v>240</v>
      </c>
      <c r="B8" s="317"/>
      <c r="C8" s="317"/>
      <c r="D8" s="317"/>
      <c r="E8" s="317"/>
      <c r="F8" s="174">
        <v>2561</v>
      </c>
      <c r="G8" s="174">
        <v>1</v>
      </c>
      <c r="H8" s="175">
        <v>63</v>
      </c>
    </row>
    <row r="9" spans="1:8" ht="23.25" customHeight="1">
      <c r="A9" s="312"/>
      <c r="B9" s="312"/>
      <c r="C9" s="312"/>
      <c r="D9" s="312"/>
      <c r="E9" s="312"/>
      <c r="F9" s="176"/>
      <c r="G9" s="176"/>
      <c r="H9" s="171"/>
    </row>
    <row r="10" spans="1:8" ht="23.25" customHeight="1">
      <c r="A10" s="317" t="s">
        <v>324</v>
      </c>
      <c r="B10" s="317"/>
      <c r="C10" s="317"/>
      <c r="D10" s="317"/>
      <c r="E10" s="317"/>
      <c r="F10" s="262">
        <v>2556</v>
      </c>
      <c r="G10" s="262">
        <v>13</v>
      </c>
      <c r="H10" s="263">
        <v>720.18</v>
      </c>
    </row>
    <row r="11" spans="1:8" ht="23.25" customHeight="1">
      <c r="A11" s="312"/>
      <c r="B11" s="312"/>
      <c r="C11" s="312"/>
      <c r="D11" s="312"/>
      <c r="E11" s="312"/>
      <c r="F11" s="262">
        <v>2558</v>
      </c>
      <c r="G11" s="262">
        <v>3</v>
      </c>
      <c r="H11" s="263">
        <v>244</v>
      </c>
    </row>
    <row r="12" spans="1:12" ht="23.25" customHeight="1">
      <c r="A12" s="312"/>
      <c r="B12" s="312"/>
      <c r="C12" s="312"/>
      <c r="D12" s="312"/>
      <c r="E12" s="312"/>
      <c r="F12" s="262">
        <v>2559</v>
      </c>
      <c r="G12" s="262">
        <v>11</v>
      </c>
      <c r="H12" s="263">
        <v>586.5</v>
      </c>
      <c r="J12" s="3">
        <v>3597.37</v>
      </c>
      <c r="K12" s="231"/>
      <c r="L12" s="3" t="s">
        <v>364</v>
      </c>
    </row>
    <row r="13" spans="1:8" ht="23.25" customHeight="1">
      <c r="A13" s="312"/>
      <c r="B13" s="312"/>
      <c r="C13" s="312"/>
      <c r="D13" s="312"/>
      <c r="E13" s="312"/>
      <c r="F13" s="262">
        <v>2560</v>
      </c>
      <c r="G13" s="262">
        <v>23</v>
      </c>
      <c r="H13" s="263">
        <v>1122.8</v>
      </c>
    </row>
    <row r="14" spans="1:8" ht="23.25" customHeight="1">
      <c r="A14" s="312"/>
      <c r="B14" s="312"/>
      <c r="C14" s="312"/>
      <c r="D14" s="312"/>
      <c r="E14" s="312"/>
      <c r="F14" s="262">
        <v>2561</v>
      </c>
      <c r="G14" s="262">
        <v>16</v>
      </c>
      <c r="H14" s="263">
        <v>813</v>
      </c>
    </row>
    <row r="15" spans="1:10" s="155" customFormat="1" ht="23.25" customHeight="1">
      <c r="A15" s="321" t="s">
        <v>37</v>
      </c>
      <c r="B15" s="321"/>
      <c r="C15" s="321"/>
      <c r="D15" s="321"/>
      <c r="E15" s="321"/>
      <c r="F15" s="321"/>
      <c r="G15" s="265">
        <f>SUM(G10:G14)</f>
        <v>66</v>
      </c>
      <c r="H15" s="172">
        <f>SUM(H8:H14)</f>
        <v>3549.4799999999996</v>
      </c>
      <c r="J15" s="232">
        <f>งบทดลอง!C12+งบทดลอง!C13</f>
        <v>3549.48</v>
      </c>
    </row>
    <row r="16" ht="8.25" customHeight="1"/>
    <row r="18" spans="1:8" s="155" customFormat="1" ht="23.25" customHeight="1">
      <c r="A18" s="155" t="s">
        <v>317</v>
      </c>
      <c r="H18" s="167"/>
    </row>
    <row r="19" spans="2:8" ht="23.25" customHeight="1">
      <c r="B19" s="3" t="s">
        <v>338</v>
      </c>
      <c r="H19" s="23">
        <v>19001</v>
      </c>
    </row>
    <row r="20" spans="2:8" ht="23.25" customHeight="1">
      <c r="B20" s="3" t="s">
        <v>433</v>
      </c>
      <c r="H20" s="23">
        <v>6028</v>
      </c>
    </row>
    <row r="21" spans="2:10" ht="23.25" customHeight="1" thickBot="1">
      <c r="B21" s="155" t="s">
        <v>37</v>
      </c>
      <c r="H21" s="168">
        <f>H19-H20</f>
        <v>12973</v>
      </c>
      <c r="J21" s="233">
        <f>งบทดลอง!C15</f>
        <v>12973</v>
      </c>
    </row>
    <row r="22" spans="2:8" ht="23.25" customHeight="1" thickTop="1">
      <c r="B22" s="155"/>
      <c r="H22" s="177"/>
    </row>
    <row r="23" spans="1:8" s="155" customFormat="1" ht="23.25" customHeight="1">
      <c r="A23" s="155" t="s">
        <v>318</v>
      </c>
      <c r="H23" s="167"/>
    </row>
    <row r="24" ht="9.75" customHeight="1"/>
    <row r="25" spans="1:8" s="230" customFormat="1" ht="23.25" customHeight="1">
      <c r="A25" s="158" t="s">
        <v>215</v>
      </c>
      <c r="B25" s="158" t="s">
        <v>217</v>
      </c>
      <c r="C25" s="318" t="s">
        <v>218</v>
      </c>
      <c r="D25" s="325"/>
      <c r="E25" s="319"/>
      <c r="F25" s="318" t="s">
        <v>219</v>
      </c>
      <c r="G25" s="319"/>
      <c r="H25" s="169" t="s">
        <v>39</v>
      </c>
    </row>
    <row r="26" spans="1:8" s="230" customFormat="1" ht="23.25" customHeight="1">
      <c r="A26" s="159" t="s">
        <v>216</v>
      </c>
      <c r="B26" s="159" t="s">
        <v>216</v>
      </c>
      <c r="C26" s="160"/>
      <c r="D26" s="161"/>
      <c r="E26" s="162"/>
      <c r="F26" s="160"/>
      <c r="G26" s="162"/>
      <c r="H26" s="170" t="s">
        <v>220</v>
      </c>
    </row>
    <row r="27" spans="1:8" ht="23.25" customHeight="1">
      <c r="A27" s="164" t="s">
        <v>221</v>
      </c>
      <c r="B27" s="163">
        <v>239540</v>
      </c>
      <c r="C27" s="317" t="s">
        <v>224</v>
      </c>
      <c r="D27" s="317"/>
      <c r="E27" s="317"/>
      <c r="F27" s="312" t="s">
        <v>227</v>
      </c>
      <c r="G27" s="312"/>
      <c r="H27" s="171">
        <v>40000</v>
      </c>
    </row>
    <row r="28" spans="1:8" ht="23.25" customHeight="1">
      <c r="A28" s="164" t="s">
        <v>222</v>
      </c>
      <c r="B28" s="163">
        <v>239551</v>
      </c>
      <c r="C28" s="317" t="s">
        <v>225</v>
      </c>
      <c r="D28" s="317"/>
      <c r="E28" s="317"/>
      <c r="F28" s="312" t="s">
        <v>228</v>
      </c>
      <c r="G28" s="312"/>
      <c r="H28" s="171">
        <v>84000</v>
      </c>
    </row>
    <row r="29" spans="1:8" ht="23.25" customHeight="1">
      <c r="A29" s="164" t="s">
        <v>223</v>
      </c>
      <c r="B29" s="163">
        <v>239980</v>
      </c>
      <c r="C29" s="317" t="s">
        <v>226</v>
      </c>
      <c r="D29" s="317"/>
      <c r="E29" s="317"/>
      <c r="F29" s="312" t="s">
        <v>229</v>
      </c>
      <c r="G29" s="312"/>
      <c r="H29" s="171">
        <v>20000</v>
      </c>
    </row>
    <row r="30" spans="1:10" s="155" customFormat="1" ht="23.25" customHeight="1">
      <c r="A30" s="326" t="s">
        <v>230</v>
      </c>
      <c r="B30" s="326"/>
      <c r="C30" s="326"/>
      <c r="D30" s="326"/>
      <c r="E30" s="326"/>
      <c r="F30" s="326"/>
      <c r="G30" s="326"/>
      <c r="H30" s="172">
        <f>SUM(H27:H29)</f>
        <v>144000</v>
      </c>
      <c r="J30" s="232">
        <f>งบทดลอง!C14</f>
        <v>144000</v>
      </c>
    </row>
    <row r="31" spans="1:9" ht="23.25" customHeight="1">
      <c r="A31" s="279"/>
      <c r="B31" s="279"/>
      <c r="C31" s="279"/>
      <c r="D31" s="279"/>
      <c r="E31" s="279"/>
      <c r="F31" s="279"/>
      <c r="G31" s="279"/>
      <c r="H31" s="279"/>
      <c r="I31" s="157"/>
    </row>
    <row r="32" spans="1:9" ht="23.25" customHeight="1">
      <c r="A32" s="279" t="s">
        <v>6</v>
      </c>
      <c r="B32" s="279"/>
      <c r="C32" s="279"/>
      <c r="D32" s="279"/>
      <c r="E32" s="279"/>
      <c r="F32" s="279"/>
      <c r="G32" s="279"/>
      <c r="H32" s="279"/>
      <c r="I32" s="157"/>
    </row>
    <row r="33" spans="1:9" ht="23.25" customHeight="1">
      <c r="A33" s="279" t="s">
        <v>214</v>
      </c>
      <c r="B33" s="279"/>
      <c r="C33" s="279"/>
      <c r="D33" s="279"/>
      <c r="E33" s="279"/>
      <c r="F33" s="279"/>
      <c r="G33" s="279"/>
      <c r="H33" s="279"/>
      <c r="I33" s="157"/>
    </row>
    <row r="34" spans="1:9" ht="23.25" customHeight="1">
      <c r="A34" s="279" t="s">
        <v>451</v>
      </c>
      <c r="B34" s="279"/>
      <c r="C34" s="279"/>
      <c r="D34" s="279"/>
      <c r="E34" s="279"/>
      <c r="F34" s="279"/>
      <c r="G34" s="279"/>
      <c r="H34" s="279"/>
      <c r="I34" s="157"/>
    </row>
    <row r="35" ht="14.25" customHeight="1"/>
    <row r="36" spans="1:8" s="155" customFormat="1" ht="23.25" customHeight="1">
      <c r="A36" s="155" t="s">
        <v>319</v>
      </c>
      <c r="H36" s="167"/>
    </row>
    <row r="37" ht="7.5" customHeight="1"/>
    <row r="38" spans="1:8" ht="23.25" customHeight="1">
      <c r="A38" s="166" t="s">
        <v>233</v>
      </c>
      <c r="B38" s="312" t="s">
        <v>234</v>
      </c>
      <c r="C38" s="312"/>
      <c r="D38" s="312" t="s">
        <v>236</v>
      </c>
      <c r="E38" s="312"/>
      <c r="F38" s="312" t="s">
        <v>235</v>
      </c>
      <c r="G38" s="312"/>
      <c r="H38" s="173" t="s">
        <v>39</v>
      </c>
    </row>
    <row r="39" spans="1:8" ht="23.25" customHeight="1">
      <c r="A39" s="266">
        <v>1</v>
      </c>
      <c r="B39" s="317" t="s">
        <v>440</v>
      </c>
      <c r="C39" s="317"/>
      <c r="D39" s="313" t="s">
        <v>441</v>
      </c>
      <c r="E39" s="313"/>
      <c r="F39" s="312" t="s">
        <v>442</v>
      </c>
      <c r="G39" s="312"/>
      <c r="H39" s="171">
        <v>5760</v>
      </c>
    </row>
    <row r="40" spans="1:8" ht="23.25" customHeight="1">
      <c r="A40" s="266">
        <v>2</v>
      </c>
      <c r="B40" s="317" t="s">
        <v>443</v>
      </c>
      <c r="C40" s="317"/>
      <c r="D40" s="313" t="s">
        <v>444</v>
      </c>
      <c r="E40" s="313"/>
      <c r="F40" s="312" t="s">
        <v>442</v>
      </c>
      <c r="G40" s="312"/>
      <c r="H40" s="171">
        <v>6016</v>
      </c>
    </row>
    <row r="41" spans="1:8" ht="23.25" customHeight="1">
      <c r="A41" s="166"/>
      <c r="B41" s="317"/>
      <c r="C41" s="317"/>
      <c r="D41" s="313"/>
      <c r="E41" s="313"/>
      <c r="F41" s="312"/>
      <c r="G41" s="312"/>
      <c r="H41" s="171"/>
    </row>
    <row r="42" spans="1:8" ht="23.25" customHeight="1">
      <c r="A42" s="264"/>
      <c r="B42" s="317"/>
      <c r="C42" s="317"/>
      <c r="D42" s="313"/>
      <c r="E42" s="313"/>
      <c r="F42" s="312"/>
      <c r="G42" s="312"/>
      <c r="H42" s="171"/>
    </row>
    <row r="43" spans="1:8" ht="23.25" customHeight="1">
      <c r="A43" s="264"/>
      <c r="B43" s="317"/>
      <c r="C43" s="317"/>
      <c r="D43" s="313"/>
      <c r="E43" s="313"/>
      <c r="F43" s="312"/>
      <c r="G43" s="312"/>
      <c r="H43" s="171"/>
    </row>
    <row r="44" spans="1:8" ht="23.25" customHeight="1">
      <c r="A44" s="264"/>
      <c r="B44" s="312"/>
      <c r="C44" s="312"/>
      <c r="D44" s="313"/>
      <c r="E44" s="313"/>
      <c r="F44" s="312"/>
      <c r="G44" s="312"/>
      <c r="H44" s="171"/>
    </row>
    <row r="45" spans="1:10" s="155" customFormat="1" ht="23.25" customHeight="1">
      <c r="A45" s="314" t="s">
        <v>37</v>
      </c>
      <c r="B45" s="315"/>
      <c r="C45" s="315"/>
      <c r="D45" s="315"/>
      <c r="E45" s="315"/>
      <c r="F45" s="315"/>
      <c r="G45" s="316"/>
      <c r="H45" s="217">
        <f>SUM(H39:H44)</f>
        <v>11776</v>
      </c>
      <c r="J45" s="232">
        <f>งบทดลอง!C11</f>
        <v>11776</v>
      </c>
    </row>
    <row r="50" spans="1:8" s="155" customFormat="1" ht="23.25" customHeight="1">
      <c r="A50" s="155" t="s">
        <v>320</v>
      </c>
      <c r="H50" s="167"/>
    </row>
    <row r="51" spans="1:8" ht="23.25" customHeight="1">
      <c r="A51" s="312" t="s">
        <v>311</v>
      </c>
      <c r="B51" s="312"/>
      <c r="C51" s="312"/>
      <c r="D51" s="312"/>
      <c r="E51" s="312"/>
      <c r="F51" s="312"/>
      <c r="G51" s="312"/>
      <c r="H51" s="173" t="s">
        <v>39</v>
      </c>
    </row>
    <row r="52" spans="1:11" ht="23.25" customHeight="1">
      <c r="A52" s="212">
        <v>1</v>
      </c>
      <c r="B52" s="256" t="s">
        <v>349</v>
      </c>
      <c r="C52" s="257"/>
      <c r="D52" s="257"/>
      <c r="E52" s="257"/>
      <c r="F52" s="257"/>
      <c r="G52" s="258"/>
      <c r="H52" s="171">
        <v>16250</v>
      </c>
      <c r="K52" s="213"/>
    </row>
    <row r="53" spans="1:11" ht="23.25" customHeight="1">
      <c r="A53" s="212">
        <v>2</v>
      </c>
      <c r="B53" s="256" t="s">
        <v>312</v>
      </c>
      <c r="C53" s="257"/>
      <c r="D53" s="257"/>
      <c r="E53" s="257"/>
      <c r="F53" s="257"/>
      <c r="G53" s="258"/>
      <c r="H53" s="171">
        <f>8650+4950+11450</f>
        <v>25050</v>
      </c>
      <c r="K53" s="213"/>
    </row>
    <row r="54" spans="1:8" ht="23.25" customHeight="1">
      <c r="A54" s="212">
        <v>3</v>
      </c>
      <c r="B54" s="255" t="s">
        <v>313</v>
      </c>
      <c r="C54" s="255"/>
      <c r="D54" s="255"/>
      <c r="E54" s="255"/>
      <c r="F54" s="255"/>
      <c r="G54" s="255"/>
      <c r="H54" s="171">
        <v>14825</v>
      </c>
    </row>
    <row r="55" spans="1:8" ht="23.25" customHeight="1">
      <c r="A55" s="212">
        <v>4</v>
      </c>
      <c r="B55" s="256" t="s">
        <v>321</v>
      </c>
      <c r="C55" s="257"/>
      <c r="D55" s="257"/>
      <c r="E55" s="257"/>
      <c r="F55" s="257"/>
      <c r="G55" s="258"/>
      <c r="H55" s="171">
        <v>24600</v>
      </c>
    </row>
    <row r="56" spans="1:8" ht="23.25" customHeight="1">
      <c r="A56" s="216">
        <v>5</v>
      </c>
      <c r="B56" s="317" t="s">
        <v>322</v>
      </c>
      <c r="C56" s="317"/>
      <c r="D56" s="317"/>
      <c r="E56" s="317"/>
      <c r="F56" s="317"/>
      <c r="G56" s="317"/>
      <c r="H56" s="171">
        <v>9200</v>
      </c>
    </row>
    <row r="57" spans="1:8" ht="23.25" customHeight="1">
      <c r="A57" s="216">
        <v>6</v>
      </c>
      <c r="B57" s="317"/>
      <c r="C57" s="317"/>
      <c r="D57" s="317"/>
      <c r="E57" s="317"/>
      <c r="F57" s="317"/>
      <c r="G57" s="317"/>
      <c r="H57" s="171"/>
    </row>
    <row r="58" spans="1:8" ht="23.25" customHeight="1">
      <c r="A58" s="225">
        <v>7</v>
      </c>
      <c r="B58" s="322"/>
      <c r="C58" s="323"/>
      <c r="D58" s="323"/>
      <c r="E58" s="323"/>
      <c r="F58" s="323"/>
      <c r="G58" s="324"/>
      <c r="H58" s="171"/>
    </row>
    <row r="59" spans="1:10" s="155" customFormat="1" ht="23.25" customHeight="1">
      <c r="A59" s="314" t="s">
        <v>37</v>
      </c>
      <c r="B59" s="315"/>
      <c r="C59" s="315"/>
      <c r="D59" s="315"/>
      <c r="E59" s="315"/>
      <c r="F59" s="315"/>
      <c r="G59" s="316"/>
      <c r="H59" s="172">
        <f>SUM(H52:H58)</f>
        <v>89925</v>
      </c>
      <c r="J59" s="232">
        <f>'หมายเหตุ 2'!F8</f>
        <v>89925</v>
      </c>
    </row>
    <row r="60" spans="1:7" ht="23.25" customHeight="1">
      <c r="A60" s="197"/>
      <c r="B60" s="320"/>
      <c r="C60" s="320"/>
      <c r="D60" s="320"/>
      <c r="E60" s="320"/>
      <c r="F60" s="320"/>
      <c r="G60" s="320"/>
    </row>
    <row r="61" spans="1:7" ht="23.25" customHeight="1">
      <c r="A61" s="320"/>
      <c r="B61" s="320"/>
      <c r="C61" s="320"/>
      <c r="D61" s="320"/>
      <c r="E61" s="320"/>
      <c r="F61" s="320"/>
      <c r="G61" s="320"/>
    </row>
    <row r="62" spans="1:7" ht="23.25" customHeight="1">
      <c r="A62" s="320"/>
      <c r="B62" s="320"/>
      <c r="C62" s="320"/>
      <c r="D62" s="320"/>
      <c r="E62" s="320"/>
      <c r="F62" s="320"/>
      <c r="G62" s="320"/>
    </row>
    <row r="63" spans="1:7" ht="23.25" customHeight="1">
      <c r="A63" s="320"/>
      <c r="B63" s="320"/>
      <c r="C63" s="320"/>
      <c r="D63" s="320"/>
      <c r="E63" s="320"/>
      <c r="F63" s="320"/>
      <c r="G63" s="320"/>
    </row>
    <row r="64" spans="1:7" ht="23.25" customHeight="1">
      <c r="A64" s="320"/>
      <c r="B64" s="320"/>
      <c r="C64" s="320"/>
      <c r="D64" s="320"/>
      <c r="E64" s="320"/>
      <c r="F64" s="320"/>
      <c r="G64" s="320"/>
    </row>
    <row r="65" spans="1:7" ht="23.25" customHeight="1">
      <c r="A65" s="320"/>
      <c r="B65" s="320"/>
      <c r="C65" s="320"/>
      <c r="D65" s="320"/>
      <c r="E65" s="320"/>
      <c r="F65" s="320"/>
      <c r="G65" s="320"/>
    </row>
    <row r="66" spans="1:7" ht="23.25" customHeight="1">
      <c r="A66" s="320"/>
      <c r="B66" s="320"/>
      <c r="C66" s="320"/>
      <c r="D66" s="320"/>
      <c r="E66" s="320"/>
      <c r="F66" s="320"/>
      <c r="G66" s="320"/>
    </row>
    <row r="67" spans="1:7" ht="23.25" customHeight="1">
      <c r="A67" s="320"/>
      <c r="B67" s="320"/>
      <c r="C67" s="320"/>
      <c r="D67" s="320"/>
      <c r="E67" s="320"/>
      <c r="F67" s="320"/>
      <c r="G67" s="320"/>
    </row>
    <row r="68" spans="1:7" ht="23.25" customHeight="1">
      <c r="A68" s="320"/>
      <c r="B68" s="320"/>
      <c r="C68" s="320"/>
      <c r="D68" s="320"/>
      <c r="E68" s="320"/>
      <c r="F68" s="320"/>
      <c r="G68" s="320"/>
    </row>
    <row r="69" spans="1:7" ht="23.25" customHeight="1">
      <c r="A69" s="320"/>
      <c r="B69" s="320"/>
      <c r="C69" s="320"/>
      <c r="D69" s="320"/>
      <c r="E69" s="320"/>
      <c r="F69" s="320"/>
      <c r="G69" s="320"/>
    </row>
    <row r="70" spans="1:7" ht="23.25" customHeight="1">
      <c r="A70" s="320"/>
      <c r="B70" s="320"/>
      <c r="C70" s="320"/>
      <c r="D70" s="320"/>
      <c r="E70" s="320"/>
      <c r="F70" s="320"/>
      <c r="G70" s="320"/>
    </row>
    <row r="71" spans="1:7" ht="23.25" customHeight="1">
      <c r="A71" s="320"/>
      <c r="B71" s="320"/>
      <c r="C71" s="320"/>
      <c r="D71" s="320"/>
      <c r="E71" s="320"/>
      <c r="F71" s="320"/>
      <c r="G71" s="320"/>
    </row>
    <row r="72" spans="1:7" ht="23.25" customHeight="1">
      <c r="A72" s="320"/>
      <c r="B72" s="320"/>
      <c r="C72" s="320"/>
      <c r="D72" s="320"/>
      <c r="E72" s="320"/>
      <c r="F72" s="320"/>
      <c r="G72" s="320"/>
    </row>
  </sheetData>
  <sheetProtection/>
  <mergeCells count="65">
    <mergeCell ref="C28:E28"/>
    <mergeCell ref="F28:G28"/>
    <mergeCell ref="C25:E25"/>
    <mergeCell ref="A34:H34"/>
    <mergeCell ref="C29:E29"/>
    <mergeCell ref="F29:G29"/>
    <mergeCell ref="A30:G30"/>
    <mergeCell ref="A32:H32"/>
    <mergeCell ref="A33:H33"/>
    <mergeCell ref="A31:H31"/>
    <mergeCell ref="C27:E27"/>
    <mergeCell ref="F27:G27"/>
    <mergeCell ref="A51:G51"/>
    <mergeCell ref="A61:G61"/>
    <mergeCell ref="B60:G60"/>
    <mergeCell ref="A59:G59"/>
    <mergeCell ref="B57:G57"/>
    <mergeCell ref="B56:G56"/>
    <mergeCell ref="B58:G58"/>
    <mergeCell ref="D40:E40"/>
    <mergeCell ref="A64:G64"/>
    <mergeCell ref="A65:G65"/>
    <mergeCell ref="A71:G71"/>
    <mergeCell ref="A62:G62"/>
    <mergeCell ref="A63:G63"/>
    <mergeCell ref="A72:G72"/>
    <mergeCell ref="A66:G66"/>
    <mergeCell ref="A67:G67"/>
    <mergeCell ref="A68:G68"/>
    <mergeCell ref="A69:G69"/>
    <mergeCell ref="A70:G70"/>
    <mergeCell ref="A1:H1"/>
    <mergeCell ref="A2:H2"/>
    <mergeCell ref="A3:H3"/>
    <mergeCell ref="A7:E7"/>
    <mergeCell ref="A8:E8"/>
    <mergeCell ref="A9:E9"/>
    <mergeCell ref="A10:E10"/>
    <mergeCell ref="A15:F15"/>
    <mergeCell ref="A11:E11"/>
    <mergeCell ref="A12:E12"/>
    <mergeCell ref="A13:E13"/>
    <mergeCell ref="A14:E14"/>
    <mergeCell ref="B39:C39"/>
    <mergeCell ref="B38:C38"/>
    <mergeCell ref="F38:G38"/>
    <mergeCell ref="D38:E38"/>
    <mergeCell ref="D39:E39"/>
    <mergeCell ref="F39:G39"/>
    <mergeCell ref="F25:G25"/>
    <mergeCell ref="B40:C40"/>
    <mergeCell ref="B41:C41"/>
    <mergeCell ref="F40:G40"/>
    <mergeCell ref="F41:G41"/>
    <mergeCell ref="B42:C42"/>
    <mergeCell ref="D42:E42"/>
    <mergeCell ref="F42:G42"/>
    <mergeCell ref="F43:G43"/>
    <mergeCell ref="B44:C44"/>
    <mergeCell ref="D44:E44"/>
    <mergeCell ref="F44:G44"/>
    <mergeCell ref="D41:E41"/>
    <mergeCell ref="A45:G45"/>
    <mergeCell ref="B43:C43"/>
    <mergeCell ref="D43:E4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34">
      <selection activeCell="E56" sqref="E56"/>
    </sheetView>
  </sheetViews>
  <sheetFormatPr defaultColWidth="9.140625" defaultRowHeight="22.5" customHeight="1"/>
  <cols>
    <col min="1" max="1" width="58.57421875" style="1" customWidth="1"/>
    <col min="2" max="2" width="10.7109375" style="178" customWidth="1"/>
    <col min="3" max="3" width="12.7109375" style="30" customWidth="1"/>
    <col min="4" max="4" width="3.28125" style="178" customWidth="1"/>
    <col min="5" max="5" width="16.140625" style="19" customWidth="1"/>
    <col min="6" max="6" width="9.00390625" style="1" customWidth="1"/>
    <col min="7" max="7" width="15.140625" style="19" customWidth="1"/>
    <col min="8" max="8" width="15.140625" style="1" customWidth="1"/>
    <col min="9" max="9" width="9.00390625" style="1" customWidth="1"/>
    <col min="10" max="10" width="14.421875" style="1" customWidth="1"/>
    <col min="11" max="11" width="9.00390625" style="1" customWidth="1"/>
    <col min="12" max="12" width="13.140625" style="1" customWidth="1"/>
    <col min="13" max="16384" width="9.00390625" style="1" customWidth="1"/>
  </cols>
  <sheetData>
    <row r="1" spans="1:5" ht="22.5" customHeight="1">
      <c r="A1" s="280" t="s">
        <v>334</v>
      </c>
      <c r="B1" s="280"/>
      <c r="C1" s="280"/>
      <c r="D1" s="280"/>
      <c r="E1" s="280"/>
    </row>
    <row r="2" spans="1:5" ht="22.5" customHeight="1">
      <c r="A2" s="281" t="s">
        <v>97</v>
      </c>
      <c r="B2" s="281"/>
      <c r="C2" s="281"/>
      <c r="D2" s="281"/>
      <c r="E2" s="281"/>
    </row>
    <row r="3" spans="1:5" ht="22.5" customHeight="1" thickBot="1">
      <c r="A3" s="281" t="s">
        <v>451</v>
      </c>
      <c r="B3" s="281"/>
      <c r="C3" s="281"/>
      <c r="D3" s="281"/>
      <c r="E3" s="281"/>
    </row>
    <row r="4" spans="1:7" s="2" customFormat="1" ht="22.5" customHeight="1" thickBot="1">
      <c r="A4" s="7" t="s">
        <v>8</v>
      </c>
      <c r="B4" s="190" t="s">
        <v>27</v>
      </c>
      <c r="C4" s="327" t="s">
        <v>32</v>
      </c>
      <c r="D4" s="327"/>
      <c r="E4" s="46" t="s">
        <v>98</v>
      </c>
      <c r="G4" s="39"/>
    </row>
    <row r="5" spans="1:5" ht="22.5" customHeight="1">
      <c r="A5" s="10" t="s">
        <v>99</v>
      </c>
      <c r="B5" s="191">
        <v>41000000</v>
      </c>
      <c r="C5" s="26"/>
      <c r="D5" s="191"/>
      <c r="E5" s="59"/>
    </row>
    <row r="6" spans="1:5" ht="22.5" customHeight="1">
      <c r="A6" s="11" t="s">
        <v>100</v>
      </c>
      <c r="B6" s="192" t="s">
        <v>242</v>
      </c>
      <c r="C6" s="27"/>
      <c r="D6" s="192"/>
      <c r="E6" s="60"/>
    </row>
    <row r="7" spans="1:8" ht="22.5" customHeight="1">
      <c r="A7" s="9" t="s">
        <v>101</v>
      </c>
      <c r="B7" s="192" t="s">
        <v>284</v>
      </c>
      <c r="C7" s="27">
        <v>11400</v>
      </c>
      <c r="D7" s="192" t="s">
        <v>52</v>
      </c>
      <c r="E7" s="60">
        <f>ทะเบียน่รายรับ!O30</f>
        <v>0</v>
      </c>
      <c r="H7" s="44"/>
    </row>
    <row r="8" spans="1:12" ht="22.5" customHeight="1">
      <c r="A8" s="9" t="s">
        <v>102</v>
      </c>
      <c r="B8" s="192" t="s">
        <v>285</v>
      </c>
      <c r="C8" s="27">
        <v>40000</v>
      </c>
      <c r="D8" s="192" t="s">
        <v>52</v>
      </c>
      <c r="E8" s="60">
        <f>ทะเบียน่รายรับ!P30</f>
        <v>68.64</v>
      </c>
      <c r="H8" s="44"/>
      <c r="L8" s="245"/>
    </row>
    <row r="9" spans="1:5" ht="22.5" customHeight="1" thickBot="1">
      <c r="A9" s="9" t="s">
        <v>103</v>
      </c>
      <c r="B9" s="192" t="s">
        <v>310</v>
      </c>
      <c r="C9" s="27">
        <v>400</v>
      </c>
      <c r="D9" s="192" t="s">
        <v>52</v>
      </c>
      <c r="E9" s="60">
        <f>ทะเบียน่รายรับ!Q30</f>
        <v>0</v>
      </c>
    </row>
    <row r="10" spans="1:10" ht="22.5" customHeight="1" thickBot="1">
      <c r="A10" s="12" t="s">
        <v>37</v>
      </c>
      <c r="B10" s="192"/>
      <c r="C10" s="31">
        <f>SUM(C7:C9)</f>
        <v>51800</v>
      </c>
      <c r="D10" s="190" t="s">
        <v>52</v>
      </c>
      <c r="E10" s="61">
        <f>SUM(E7:E9)</f>
        <v>68.64</v>
      </c>
      <c r="J10" s="44"/>
    </row>
    <row r="11" spans="1:5" ht="22.5" customHeight="1">
      <c r="A11" s="11" t="s">
        <v>104</v>
      </c>
      <c r="B11" s="192" t="s">
        <v>244</v>
      </c>
      <c r="C11" s="28"/>
      <c r="D11" s="192"/>
      <c r="E11" s="24"/>
    </row>
    <row r="12" spans="1:5" ht="22.5" customHeight="1">
      <c r="A12" s="9" t="s">
        <v>105</v>
      </c>
      <c r="B12" s="192" t="s">
        <v>286</v>
      </c>
      <c r="C12" s="29">
        <v>500</v>
      </c>
      <c r="D12" s="192" t="s">
        <v>52</v>
      </c>
      <c r="E12" s="25">
        <f>ทะเบียน่รายรับ!R30</f>
        <v>0</v>
      </c>
    </row>
    <row r="13" spans="1:5" ht="22.5" customHeight="1">
      <c r="A13" s="9" t="s">
        <v>106</v>
      </c>
      <c r="B13" s="192" t="s">
        <v>287</v>
      </c>
      <c r="C13" s="29">
        <v>100</v>
      </c>
      <c r="D13" s="192" t="s">
        <v>52</v>
      </c>
      <c r="E13" s="25">
        <f>ทะเบียน่รายรับ!S30</f>
        <v>120</v>
      </c>
    </row>
    <row r="14" spans="1:5" ht="22.5" customHeight="1">
      <c r="A14" s="9" t="s">
        <v>107</v>
      </c>
      <c r="B14" s="192" t="s">
        <v>288</v>
      </c>
      <c r="C14" s="29">
        <v>500</v>
      </c>
      <c r="D14" s="192" t="s">
        <v>52</v>
      </c>
      <c r="E14" s="25">
        <f>ทะเบียน่รายรับ!T30</f>
        <v>0</v>
      </c>
    </row>
    <row r="15" spans="1:5" ht="22.5" customHeight="1">
      <c r="A15" s="9" t="s">
        <v>402</v>
      </c>
      <c r="B15" s="192" t="s">
        <v>290</v>
      </c>
      <c r="C15" s="29">
        <v>200</v>
      </c>
      <c r="D15" s="192" t="s">
        <v>52</v>
      </c>
      <c r="E15" s="25">
        <f>ทะเบียน่รายรับ!U30</f>
        <v>0</v>
      </c>
    </row>
    <row r="16" spans="1:5" ht="22.5" customHeight="1">
      <c r="A16" s="9" t="s">
        <v>403</v>
      </c>
      <c r="B16" s="192" t="s">
        <v>289</v>
      </c>
      <c r="C16" s="29">
        <v>4000</v>
      </c>
      <c r="D16" s="192" t="s">
        <v>52</v>
      </c>
      <c r="E16" s="25">
        <f>ทะเบียน่รายรับ!V30</f>
        <v>200</v>
      </c>
    </row>
    <row r="17" spans="1:5" ht="22.5" customHeight="1">
      <c r="A17" s="9" t="s">
        <v>421</v>
      </c>
      <c r="B17" s="192" t="s">
        <v>420</v>
      </c>
      <c r="C17" s="29">
        <v>1000</v>
      </c>
      <c r="D17" s="192"/>
      <c r="E17" s="25">
        <f>ทะเบียน่รายรับ!W30</f>
        <v>0</v>
      </c>
    </row>
    <row r="18" spans="1:5" ht="22.5" customHeight="1">
      <c r="A18" s="9" t="s">
        <v>404</v>
      </c>
      <c r="B18" s="192" t="s">
        <v>352</v>
      </c>
      <c r="C18" s="29">
        <v>0</v>
      </c>
      <c r="D18" s="192" t="s">
        <v>52</v>
      </c>
      <c r="E18" s="25">
        <f>ทะเบียน่รายรับ!X30</f>
        <v>0</v>
      </c>
    </row>
    <row r="19" spans="1:5" ht="22.5" customHeight="1" thickBot="1">
      <c r="A19" s="9" t="s">
        <v>405</v>
      </c>
      <c r="B19" s="192" t="s">
        <v>293</v>
      </c>
      <c r="C19" s="29">
        <v>0</v>
      </c>
      <c r="D19" s="192" t="s">
        <v>52</v>
      </c>
      <c r="E19" s="25">
        <f>ทะเบียน่รายรับ!Y30</f>
        <v>0</v>
      </c>
    </row>
    <row r="20" spans="1:5" ht="22.5" customHeight="1" thickBot="1">
      <c r="A20" s="12" t="s">
        <v>37</v>
      </c>
      <c r="B20" s="192"/>
      <c r="C20" s="32">
        <f>SUM(C12:C19)</f>
        <v>6300</v>
      </c>
      <c r="D20" s="190" t="s">
        <v>52</v>
      </c>
      <c r="E20" s="62">
        <f>SUM(E12:E19)</f>
        <v>320</v>
      </c>
    </row>
    <row r="21" spans="1:5" ht="22.5" customHeight="1">
      <c r="A21" s="11" t="s">
        <v>108</v>
      </c>
      <c r="B21" s="192" t="s">
        <v>245</v>
      </c>
      <c r="C21" s="29"/>
      <c r="D21" s="192"/>
      <c r="E21" s="25"/>
    </row>
    <row r="22" spans="1:5" ht="22.5" customHeight="1" thickBot="1">
      <c r="A22" s="9" t="s">
        <v>109</v>
      </c>
      <c r="B22" s="192" t="s">
        <v>406</v>
      </c>
      <c r="C22" s="29">
        <v>180000</v>
      </c>
      <c r="D22" s="192" t="s">
        <v>52</v>
      </c>
      <c r="E22" s="25">
        <f>ทะเบียน่รายรับ!Z30</f>
        <v>0</v>
      </c>
    </row>
    <row r="23" spans="1:5" ht="22.5" customHeight="1" thickBot="1">
      <c r="A23" s="12" t="s">
        <v>37</v>
      </c>
      <c r="B23" s="192"/>
      <c r="C23" s="32">
        <f>SUM(C22)</f>
        <v>180000</v>
      </c>
      <c r="D23" s="190" t="s">
        <v>52</v>
      </c>
      <c r="E23" s="62">
        <f>SUM(E22)</f>
        <v>0</v>
      </c>
    </row>
    <row r="24" spans="1:5" ht="22.5" customHeight="1">
      <c r="A24" s="11" t="s">
        <v>110</v>
      </c>
      <c r="B24" s="192" t="s">
        <v>246</v>
      </c>
      <c r="C24" s="29"/>
      <c r="D24" s="192"/>
      <c r="E24" s="25"/>
    </row>
    <row r="25" spans="1:10" ht="22.5" customHeight="1" thickBot="1">
      <c r="A25" s="9" t="s">
        <v>111</v>
      </c>
      <c r="B25" s="192" t="s">
        <v>291</v>
      </c>
      <c r="C25" s="29">
        <v>450000</v>
      </c>
      <c r="D25" s="192" t="s">
        <v>52</v>
      </c>
      <c r="E25" s="25">
        <f>ทะเบียน่รายรับ!AA30</f>
        <v>53731.5</v>
      </c>
      <c r="G25" s="19">
        <v>514577.5</v>
      </c>
      <c r="H25" s="44">
        <f>G25-E25</f>
        <v>460846</v>
      </c>
      <c r="J25" s="229"/>
    </row>
    <row r="26" spans="1:5" ht="22.5" customHeight="1" thickBot="1">
      <c r="A26" s="12" t="s">
        <v>37</v>
      </c>
      <c r="B26" s="192"/>
      <c r="C26" s="32">
        <f>SUM(C25)</f>
        <v>450000</v>
      </c>
      <c r="D26" s="190" t="s">
        <v>52</v>
      </c>
      <c r="E26" s="62">
        <f>SUM(E25)</f>
        <v>53731.5</v>
      </c>
    </row>
    <row r="27" spans="1:5" ht="22.5" customHeight="1">
      <c r="A27" s="11" t="s">
        <v>112</v>
      </c>
      <c r="B27" s="192" t="s">
        <v>247</v>
      </c>
      <c r="C27" s="29"/>
      <c r="D27" s="192"/>
      <c r="E27" s="25"/>
    </row>
    <row r="28" spans="1:5" ht="22.5" customHeight="1">
      <c r="A28" s="9" t="s">
        <v>407</v>
      </c>
      <c r="B28" s="192" t="s">
        <v>292</v>
      </c>
      <c r="C28" s="29">
        <v>100000</v>
      </c>
      <c r="D28" s="192" t="s">
        <v>52</v>
      </c>
      <c r="E28" s="25">
        <f>ทะเบียน่รายรับ!AB30</f>
        <v>0</v>
      </c>
    </row>
    <row r="29" spans="1:5" ht="22.5" customHeight="1" thickBot="1">
      <c r="A29" s="9" t="s">
        <v>113</v>
      </c>
      <c r="B29" s="192" t="s">
        <v>293</v>
      </c>
      <c r="C29" s="29">
        <v>20000</v>
      </c>
      <c r="D29" s="192" t="s">
        <v>52</v>
      </c>
      <c r="E29" s="25">
        <f>ทะเบียน่รายรับ!AC30</f>
        <v>0</v>
      </c>
    </row>
    <row r="30" spans="1:5" ht="22.5" customHeight="1" thickBot="1">
      <c r="A30" s="12" t="s">
        <v>37</v>
      </c>
      <c r="B30" s="192"/>
      <c r="C30" s="32">
        <f>SUM(C28:C29)</f>
        <v>120000</v>
      </c>
      <c r="D30" s="190" t="s">
        <v>52</v>
      </c>
      <c r="E30" s="62">
        <f>SUM(E28:E29)</f>
        <v>0</v>
      </c>
    </row>
    <row r="31" spans="1:5" ht="22.5" customHeight="1">
      <c r="A31" s="11" t="s">
        <v>348</v>
      </c>
      <c r="B31" s="192" t="s">
        <v>342</v>
      </c>
      <c r="C31" s="29"/>
      <c r="D31" s="192"/>
      <c r="E31" s="25"/>
    </row>
    <row r="32" spans="1:5" ht="22.5" customHeight="1" thickBot="1">
      <c r="A32" s="9" t="s">
        <v>341</v>
      </c>
      <c r="B32" s="192" t="s">
        <v>343</v>
      </c>
      <c r="C32" s="29">
        <v>0</v>
      </c>
      <c r="D32" s="192" t="s">
        <v>52</v>
      </c>
      <c r="E32" s="25">
        <f>ทะเบียน่รายรับ!AD30</f>
        <v>0</v>
      </c>
    </row>
    <row r="33" spans="1:5" ht="22.5" customHeight="1" thickBot="1">
      <c r="A33" s="12" t="s">
        <v>37</v>
      </c>
      <c r="B33" s="192"/>
      <c r="C33" s="32">
        <f>SUM(C32)</f>
        <v>0</v>
      </c>
      <c r="D33" s="190" t="s">
        <v>52</v>
      </c>
      <c r="E33" s="62">
        <f>SUM(E32)</f>
        <v>0</v>
      </c>
    </row>
    <row r="34" spans="1:5" ht="22.5" customHeight="1">
      <c r="A34" s="47"/>
      <c r="B34" s="184"/>
      <c r="C34" s="71"/>
      <c r="D34" s="199"/>
      <c r="E34" s="53"/>
    </row>
    <row r="35" spans="2:7" s="68" customFormat="1" ht="22.5" customHeight="1">
      <c r="B35" s="199"/>
      <c r="C35" s="71"/>
      <c r="D35" s="199"/>
      <c r="E35" s="53"/>
      <c r="G35" s="53"/>
    </row>
    <row r="36" spans="2:7" s="68" customFormat="1" ht="22.5" customHeight="1">
      <c r="B36" s="199"/>
      <c r="C36" s="71"/>
      <c r="D36" s="199"/>
      <c r="E36" s="53"/>
      <c r="G36" s="53"/>
    </row>
    <row r="37" spans="1:7" s="68" customFormat="1" ht="22.5" customHeight="1" thickBot="1">
      <c r="A37" s="74"/>
      <c r="B37" s="185"/>
      <c r="C37" s="75"/>
      <c r="D37" s="185"/>
      <c r="E37" s="76"/>
      <c r="G37" s="53"/>
    </row>
    <row r="38" spans="1:5" ht="22.5" customHeight="1" thickBot="1">
      <c r="A38" s="46" t="s">
        <v>8</v>
      </c>
      <c r="B38" s="190" t="s">
        <v>27</v>
      </c>
      <c r="C38" s="327" t="s">
        <v>32</v>
      </c>
      <c r="D38" s="327"/>
      <c r="E38" s="46" t="s">
        <v>98</v>
      </c>
    </row>
    <row r="39" spans="1:5" ht="22.5" customHeight="1">
      <c r="A39" s="11" t="s">
        <v>114</v>
      </c>
      <c r="B39" s="193" t="s">
        <v>294</v>
      </c>
      <c r="C39" s="143"/>
      <c r="D39" s="204"/>
      <c r="E39" s="146"/>
    </row>
    <row r="40" spans="1:5" ht="22.5" customHeight="1">
      <c r="A40" s="11" t="s">
        <v>115</v>
      </c>
      <c r="B40" s="194" t="s">
        <v>248</v>
      </c>
      <c r="C40" s="144"/>
      <c r="D40" s="194"/>
      <c r="E40" s="198"/>
    </row>
    <row r="41" spans="1:5" ht="22.5" customHeight="1">
      <c r="A41" s="69" t="s">
        <v>116</v>
      </c>
      <c r="B41" s="194" t="s">
        <v>295</v>
      </c>
      <c r="C41" s="144">
        <v>1500000</v>
      </c>
      <c r="D41" s="194" t="s">
        <v>52</v>
      </c>
      <c r="E41" s="198">
        <f>ทะเบียน่รายรับ!AE30</f>
        <v>61358.15</v>
      </c>
    </row>
    <row r="42" spans="1:5" ht="22.5" customHeight="1">
      <c r="A42" s="69" t="s">
        <v>117</v>
      </c>
      <c r="B42" s="194" t="s">
        <v>296</v>
      </c>
      <c r="C42" s="144">
        <v>10000000</v>
      </c>
      <c r="D42" s="194" t="s">
        <v>52</v>
      </c>
      <c r="E42" s="198">
        <f>ทะเบียน่รายรับ!AF30</f>
        <v>960646.67</v>
      </c>
    </row>
    <row r="43" spans="1:5" ht="22.5" customHeight="1">
      <c r="A43" s="69" t="s">
        <v>132</v>
      </c>
      <c r="B43" s="194" t="s">
        <v>297</v>
      </c>
      <c r="C43" s="144">
        <v>1000000</v>
      </c>
      <c r="D43" s="194" t="s">
        <v>52</v>
      </c>
      <c r="E43" s="198">
        <f>ทะเบียน่รายรับ!AG30</f>
        <v>77665.15</v>
      </c>
    </row>
    <row r="44" spans="1:5" ht="22.5" customHeight="1">
      <c r="A44" s="69" t="s">
        <v>118</v>
      </c>
      <c r="B44" s="194" t="s">
        <v>298</v>
      </c>
      <c r="C44" s="144">
        <v>50000</v>
      </c>
      <c r="D44" s="194" t="s">
        <v>52</v>
      </c>
      <c r="E44" s="198">
        <f>ทะเบียน่รายรับ!AJ30</f>
        <v>0</v>
      </c>
    </row>
    <row r="45" spans="1:5" ht="22.5" customHeight="1">
      <c r="A45" s="33" t="s">
        <v>408</v>
      </c>
      <c r="B45" s="194" t="s">
        <v>299</v>
      </c>
      <c r="C45" s="38">
        <v>1726900</v>
      </c>
      <c r="D45" s="194" t="s">
        <v>52</v>
      </c>
      <c r="E45" s="25">
        <f>ทะเบียน่รายรับ!AK30</f>
        <v>158727.24</v>
      </c>
    </row>
    <row r="46" spans="1:5" ht="22.5" customHeight="1">
      <c r="A46" s="33" t="s">
        <v>409</v>
      </c>
      <c r="B46" s="194" t="s">
        <v>300</v>
      </c>
      <c r="C46" s="38">
        <v>35000</v>
      </c>
      <c r="D46" s="194" t="s">
        <v>52</v>
      </c>
      <c r="E46" s="25">
        <f>ทะเบียน่รายรับ!AL30</f>
        <v>0</v>
      </c>
    </row>
    <row r="47" spans="1:8" ht="22.5" customHeight="1">
      <c r="A47" s="33" t="s">
        <v>410</v>
      </c>
      <c r="B47" s="194" t="s">
        <v>301</v>
      </c>
      <c r="C47" s="38">
        <v>50000</v>
      </c>
      <c r="D47" s="194" t="s">
        <v>52</v>
      </c>
      <c r="E47" s="25">
        <f>ทะเบียน่รายรับ!AM30</f>
        <v>0</v>
      </c>
      <c r="H47" s="44"/>
    </row>
    <row r="48" spans="1:5" ht="22.5" customHeight="1" thickBot="1">
      <c r="A48" s="33" t="s">
        <v>411</v>
      </c>
      <c r="B48" s="194" t="s">
        <v>302</v>
      </c>
      <c r="C48" s="72">
        <v>230000</v>
      </c>
      <c r="D48" s="205" t="s">
        <v>52</v>
      </c>
      <c r="E48" s="63">
        <f>ทะเบียน่รายรับ!AN30</f>
        <v>44212</v>
      </c>
    </row>
    <row r="49" spans="1:5" ht="22.5" customHeight="1" thickBot="1">
      <c r="A49" s="34" t="s">
        <v>37</v>
      </c>
      <c r="B49" s="192"/>
      <c r="C49" s="37">
        <f>SUM(C31:D48)</f>
        <v>14591900</v>
      </c>
      <c r="D49" s="206" t="s">
        <v>52</v>
      </c>
      <c r="E49" s="64">
        <f>SUM(E41:E48)</f>
        <v>1302609.21</v>
      </c>
    </row>
    <row r="50" spans="1:5" ht="22.5" customHeight="1">
      <c r="A50" s="35" t="s">
        <v>119</v>
      </c>
      <c r="B50" s="192" t="s">
        <v>303</v>
      </c>
      <c r="C50" s="70"/>
      <c r="D50" s="193"/>
      <c r="E50" s="24"/>
    </row>
    <row r="51" spans="1:5" ht="22.5" customHeight="1">
      <c r="A51" s="35" t="s">
        <v>120</v>
      </c>
      <c r="B51" s="192" t="s">
        <v>249</v>
      </c>
      <c r="C51" s="71"/>
      <c r="D51" s="194"/>
      <c r="E51" s="25"/>
    </row>
    <row r="52" spans="1:5" ht="22.5" customHeight="1">
      <c r="A52" s="33" t="s">
        <v>121</v>
      </c>
      <c r="B52" s="192" t="s">
        <v>250</v>
      </c>
      <c r="C52" s="71">
        <v>8600000</v>
      </c>
      <c r="D52" s="194" t="s">
        <v>52</v>
      </c>
      <c r="E52" s="25">
        <f>ทะเบียน่รายรับ!AO30+ทะเบียน่รายรับ!AP30+ทะเบียน่รายรับ!AQ30+ทะเบียน่รายรับ!AR30+ทะเบียน่รายรับ!AT30+ทะเบียน่รายรับ!AU30+ทะเบียน่รายรับ!AV30+ทะเบียน่รายรับ!AW30</f>
        <v>0</v>
      </c>
    </row>
    <row r="53" spans="1:5" ht="22.5" customHeight="1">
      <c r="A53" s="33" t="s">
        <v>333</v>
      </c>
      <c r="B53" s="192"/>
      <c r="C53" s="71"/>
      <c r="D53" s="194"/>
      <c r="E53" s="25"/>
    </row>
    <row r="54" spans="1:5" ht="22.5" customHeight="1" thickBot="1">
      <c r="A54" s="33" t="s">
        <v>136</v>
      </c>
      <c r="B54" s="192" t="s">
        <v>304</v>
      </c>
      <c r="C54" s="71">
        <v>0</v>
      </c>
      <c r="D54" s="194"/>
      <c r="E54" s="63">
        <f>ทะเบียน่รายรับ!AS30</f>
        <v>0</v>
      </c>
    </row>
    <row r="55" spans="1:5" ht="22.5" customHeight="1" thickBot="1">
      <c r="A55" s="34" t="s">
        <v>37</v>
      </c>
      <c r="B55" s="192"/>
      <c r="C55" s="32">
        <f>SUM(C52:D54)</f>
        <v>8600000</v>
      </c>
      <c r="D55" s="190" t="s">
        <v>52</v>
      </c>
      <c r="E55" s="62">
        <f>SUM(E52:E54)</f>
        <v>0</v>
      </c>
    </row>
    <row r="56" spans="1:5" ht="22.5" customHeight="1" thickBot="1">
      <c r="A56" s="36" t="s">
        <v>133</v>
      </c>
      <c r="B56" s="195"/>
      <c r="C56" s="31">
        <f>C10+C20+C23+C26+C30+C49+C55</f>
        <v>24000000</v>
      </c>
      <c r="D56" s="207" t="s">
        <v>52</v>
      </c>
      <c r="E56" s="61">
        <f>E10+E20+E23+E26+E30+E33+E49+E55</f>
        <v>1356729.3499999999</v>
      </c>
    </row>
  </sheetData>
  <sheetProtection/>
  <mergeCells count="5">
    <mergeCell ref="C38:D38"/>
    <mergeCell ref="A3:E3"/>
    <mergeCell ref="A2:E2"/>
    <mergeCell ref="A1:E1"/>
    <mergeCell ref="C4:D4"/>
  </mergeCells>
  <printOptions/>
  <pageMargins left="0.5118110236220472" right="0" top="0.5511811023622047" bottom="0" header="1.8897637795275593" footer="0.1968503937007874"/>
  <pageSetup horizontalDpi="1200" verticalDpi="12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2018-12-11T05:17:59Z</cp:lastPrinted>
  <dcterms:created xsi:type="dcterms:W3CDTF">2016-11-07T02:12:01Z</dcterms:created>
  <dcterms:modified xsi:type="dcterms:W3CDTF">2018-12-21T09:03:42Z</dcterms:modified>
  <cp:category/>
  <cp:version/>
  <cp:contentType/>
  <cp:contentStatus/>
</cp:coreProperties>
</file>